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Financijski plan 2025\Završni račun\"/>
    </mc:Choice>
  </mc:AlternateContent>
  <xr:revisionPtr revIDLastSave="0" documentId="13_ncr:1_{7784DDAD-BF95-4493-ABD2-0935FEBF7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8" l="1"/>
  <c r="H20" i="8"/>
  <c r="F29" i="8"/>
  <c r="E29" i="8"/>
  <c r="D29" i="8"/>
  <c r="H31" i="8"/>
  <c r="G31" i="8"/>
  <c r="D14" i="8"/>
  <c r="F14" i="8"/>
  <c r="H16" i="8"/>
  <c r="G16" i="8"/>
  <c r="H7" i="11"/>
  <c r="H8" i="11"/>
  <c r="H9" i="11"/>
  <c r="H10" i="11"/>
  <c r="H6" i="11"/>
  <c r="I12" i="7" l="1"/>
  <c r="I13" i="7"/>
  <c r="I14" i="7"/>
  <c r="I17" i="7"/>
  <c r="I20" i="7"/>
  <c r="I21" i="7"/>
  <c r="I22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8" i="7"/>
  <c r="I49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6" i="7"/>
  <c r="I77" i="7"/>
  <c r="I78" i="7"/>
  <c r="I79" i="7"/>
  <c r="I83" i="7"/>
  <c r="I86" i="7"/>
  <c r="I90" i="7"/>
  <c r="I91" i="7"/>
  <c r="I92" i="7"/>
  <c r="I95" i="7"/>
  <c r="I96" i="7"/>
  <c r="H19" i="7"/>
  <c r="F51" i="7"/>
  <c r="F50" i="7" s="1"/>
  <c r="H94" i="7"/>
  <c r="H93" i="7" s="1"/>
  <c r="G94" i="7"/>
  <c r="G93" i="7" s="1"/>
  <c r="F94" i="7"/>
  <c r="F93" i="7" s="1"/>
  <c r="F47" i="7"/>
  <c r="F46" i="7" s="1"/>
  <c r="F25" i="7"/>
  <c r="F24" i="7" s="1"/>
  <c r="F85" i="7"/>
  <c r="F84" i="7" s="1"/>
  <c r="G85" i="7"/>
  <c r="H89" i="7"/>
  <c r="G89" i="7"/>
  <c r="G88" i="7" s="1"/>
  <c r="F82" i="7"/>
  <c r="F81" i="7" s="1"/>
  <c r="F89" i="7"/>
  <c r="F88" i="7" s="1"/>
  <c r="F19" i="7"/>
  <c r="F18" i="7" s="1"/>
  <c r="I89" i="7" l="1"/>
  <c r="F87" i="7"/>
  <c r="I93" i="7"/>
  <c r="I19" i="7"/>
  <c r="F80" i="7"/>
  <c r="I94" i="7"/>
  <c r="F23" i="7"/>
  <c r="H88" i="7"/>
  <c r="H87" i="7" s="1"/>
  <c r="F11" i="7"/>
  <c r="F10" i="7" s="1"/>
  <c r="F16" i="7"/>
  <c r="F15" i="7" s="1"/>
  <c r="F9" i="7" s="1"/>
  <c r="F8" i="7" s="1"/>
  <c r="H20" i="3"/>
  <c r="K12" i="3"/>
  <c r="L80" i="3"/>
  <c r="L78" i="3"/>
  <c r="L77" i="3"/>
  <c r="L76" i="3"/>
  <c r="L74" i="3"/>
  <c r="L70" i="3"/>
  <c r="L69" i="3"/>
  <c r="L62" i="3"/>
  <c r="L63" i="3"/>
  <c r="L64" i="3"/>
  <c r="L65" i="3"/>
  <c r="L67" i="3"/>
  <c r="L51" i="3"/>
  <c r="L53" i="3"/>
  <c r="L54" i="3"/>
  <c r="L55" i="3"/>
  <c r="L56" i="3"/>
  <c r="L57" i="3"/>
  <c r="L58" i="3"/>
  <c r="L50" i="3"/>
  <c r="L44" i="3"/>
  <c r="L45" i="3"/>
  <c r="L46" i="3"/>
  <c r="L47" i="3"/>
  <c r="L48" i="3"/>
  <c r="L43" i="3"/>
  <c r="L39" i="3"/>
  <c r="L40" i="3"/>
  <c r="L38" i="3"/>
  <c r="L32" i="3"/>
  <c r="L33" i="3"/>
  <c r="L35" i="3"/>
  <c r="L11" i="3"/>
  <c r="L12" i="3"/>
  <c r="L13" i="3"/>
  <c r="L14" i="3"/>
  <c r="L16" i="3"/>
  <c r="L18" i="3"/>
  <c r="L21" i="3"/>
  <c r="L23" i="3"/>
  <c r="L25" i="3"/>
  <c r="G20" i="3"/>
  <c r="G15" i="3"/>
  <c r="G24" i="1"/>
  <c r="J20" i="3"/>
  <c r="L20" i="3" s="1"/>
  <c r="J79" i="3"/>
  <c r="L79" i="3" s="1"/>
  <c r="I79" i="3"/>
  <c r="G79" i="3"/>
  <c r="H79" i="3"/>
  <c r="K80" i="3"/>
  <c r="H34" i="3"/>
  <c r="J24" i="1"/>
  <c r="I88" i="7" l="1"/>
  <c r="G9" i="11"/>
  <c r="G10" i="11"/>
  <c r="F8" i="11"/>
  <c r="E8" i="11"/>
  <c r="D8" i="11"/>
  <c r="C8" i="11"/>
  <c r="G8" i="11" l="1"/>
  <c r="E7" i="8" l="1"/>
  <c r="E17" i="8"/>
  <c r="E22" i="8"/>
  <c r="G8" i="8"/>
  <c r="G10" i="8"/>
  <c r="G12" i="8"/>
  <c r="G15" i="8"/>
  <c r="G18" i="8"/>
  <c r="G20" i="8"/>
  <c r="G23" i="8"/>
  <c r="G25" i="8"/>
  <c r="G27" i="8"/>
  <c r="G30" i="8"/>
  <c r="G33" i="8"/>
  <c r="G35" i="8"/>
  <c r="K79" i="3"/>
  <c r="K78" i="3"/>
  <c r="K77" i="3"/>
  <c r="K76" i="3"/>
  <c r="K74" i="3"/>
  <c r="K70" i="3"/>
  <c r="K69" i="3"/>
  <c r="K67" i="3"/>
  <c r="K65" i="3"/>
  <c r="K64" i="3"/>
  <c r="K63" i="3"/>
  <c r="K62" i="3"/>
  <c r="K58" i="3"/>
  <c r="K57" i="3"/>
  <c r="K56" i="3"/>
  <c r="K55" i="3"/>
  <c r="K54" i="3"/>
  <c r="K53" i="3"/>
  <c r="K51" i="3"/>
  <c r="K50" i="3"/>
  <c r="K48" i="3"/>
  <c r="K47" i="3"/>
  <c r="K46" i="3"/>
  <c r="K45" i="3"/>
  <c r="K44" i="3"/>
  <c r="K43" i="3"/>
  <c r="K40" i="3"/>
  <c r="K39" i="3"/>
  <c r="K38" i="3"/>
  <c r="K35" i="3"/>
  <c r="K33" i="3"/>
  <c r="K32" i="3"/>
  <c r="K11" i="3"/>
  <c r="K13" i="3"/>
  <c r="K14" i="3"/>
  <c r="K16" i="3"/>
  <c r="K18" i="3"/>
  <c r="K21" i="3"/>
  <c r="K23" i="3"/>
  <c r="K25" i="3"/>
  <c r="H51" i="7" l="1"/>
  <c r="I51" i="7" s="1"/>
  <c r="H82" i="7"/>
  <c r="I82" i="7" s="1"/>
  <c r="H25" i="7"/>
  <c r="I25" i="7" s="1"/>
  <c r="G25" i="7"/>
  <c r="H81" i="7" l="1"/>
  <c r="I81" i="7" s="1"/>
  <c r="H50" i="7"/>
  <c r="I50" i="7" s="1"/>
  <c r="H75" i="7"/>
  <c r="I75" i="7" s="1"/>
  <c r="H85" i="7"/>
  <c r="I85" i="7" s="1"/>
  <c r="H47" i="7"/>
  <c r="I47" i="7" s="1"/>
  <c r="H24" i="7"/>
  <c r="I24" i="7" s="1"/>
  <c r="H16" i="7"/>
  <c r="I16" i="7" s="1"/>
  <c r="H11" i="7"/>
  <c r="I11" i="7" s="1"/>
  <c r="G75" i="7"/>
  <c r="G74" i="7" s="1"/>
  <c r="G47" i="7"/>
  <c r="G46" i="7" s="1"/>
  <c r="G16" i="7"/>
  <c r="G15" i="7" s="1"/>
  <c r="G87" i="7"/>
  <c r="G84" i="7"/>
  <c r="G80" i="7" s="1"/>
  <c r="G51" i="7"/>
  <c r="G50" i="7" s="1"/>
  <c r="G24" i="7"/>
  <c r="G19" i="7"/>
  <c r="G18" i="7" s="1"/>
  <c r="G11" i="7"/>
  <c r="G10" i="7" s="1"/>
  <c r="H74" i="7" l="1"/>
  <c r="I74" i="7" s="1"/>
  <c r="H10" i="7"/>
  <c r="I10" i="7" s="1"/>
  <c r="H46" i="7"/>
  <c r="I46" i="7" s="1"/>
  <c r="H15" i="7"/>
  <c r="I15" i="7" s="1"/>
  <c r="H84" i="7"/>
  <c r="I84" i="7" s="1"/>
  <c r="H18" i="7"/>
  <c r="I18" i="7" s="1"/>
  <c r="G23" i="7"/>
  <c r="G9" i="7"/>
  <c r="H8" i="8"/>
  <c r="H10" i="8"/>
  <c r="H12" i="8"/>
  <c r="H15" i="8"/>
  <c r="H18" i="8"/>
  <c r="H23" i="8"/>
  <c r="H25" i="8"/>
  <c r="H27" i="8"/>
  <c r="H30" i="8"/>
  <c r="H33" i="8"/>
  <c r="F32" i="8"/>
  <c r="F28" i="8" s="1"/>
  <c r="E32" i="8"/>
  <c r="D32" i="8"/>
  <c r="H9" i="7" l="1"/>
  <c r="I9" i="7" s="1"/>
  <c r="I87" i="7"/>
  <c r="H80" i="7"/>
  <c r="I80" i="7" s="1"/>
  <c r="H23" i="7"/>
  <c r="I23" i="7" s="1"/>
  <c r="H29" i="8"/>
  <c r="H32" i="8"/>
  <c r="G8" i="7"/>
  <c r="F34" i="8"/>
  <c r="E34" i="8"/>
  <c r="D34" i="8"/>
  <c r="E28" i="8"/>
  <c r="D28" i="8"/>
  <c r="F26" i="8"/>
  <c r="E26" i="8"/>
  <c r="D26" i="8"/>
  <c r="F24" i="8"/>
  <c r="E24" i="8"/>
  <c r="D24" i="8"/>
  <c r="F22" i="8"/>
  <c r="D22" i="8"/>
  <c r="C34" i="8"/>
  <c r="C32" i="8"/>
  <c r="G32" i="8" s="1"/>
  <c r="C29" i="8"/>
  <c r="G29" i="8" s="1"/>
  <c r="C26" i="8"/>
  <c r="C24" i="8"/>
  <c r="C22" i="8"/>
  <c r="D21" i="8" l="1"/>
  <c r="E21" i="8"/>
  <c r="F21" i="8"/>
  <c r="H8" i="7"/>
  <c r="I8" i="7" s="1"/>
  <c r="G22" i="8"/>
  <c r="G26" i="8"/>
  <c r="G24" i="8"/>
  <c r="G34" i="8"/>
  <c r="H26" i="8"/>
  <c r="H28" i="8"/>
  <c r="H24" i="8"/>
  <c r="C28" i="8"/>
  <c r="C21" i="8" s="1"/>
  <c r="H22" i="8"/>
  <c r="G21" i="8" l="1"/>
  <c r="G28" i="8"/>
  <c r="H21" i="8"/>
  <c r="E14" i="8"/>
  <c r="E13" i="8" s="1"/>
  <c r="E11" i="8"/>
  <c r="E9" i="8"/>
  <c r="F19" i="8"/>
  <c r="E19" i="8"/>
  <c r="D19" i="8"/>
  <c r="F9" i="8"/>
  <c r="G9" i="8" s="1"/>
  <c r="D9" i="8"/>
  <c r="F11" i="8"/>
  <c r="D11" i="8"/>
  <c r="F7" i="8"/>
  <c r="D7" i="8"/>
  <c r="F17" i="8"/>
  <c r="D17" i="8"/>
  <c r="C7" i="8"/>
  <c r="C11" i="8"/>
  <c r="C9" i="8"/>
  <c r="C19" i="8"/>
  <c r="C14" i="8"/>
  <c r="C17" i="8"/>
  <c r="J13" i="9"/>
  <c r="J12" i="9" s="1"/>
  <c r="J11" i="9" s="1"/>
  <c r="I13" i="9"/>
  <c r="I12" i="9" s="1"/>
  <c r="I11" i="9" s="1"/>
  <c r="H13" i="9"/>
  <c r="H12" i="9" s="1"/>
  <c r="H11" i="9" s="1"/>
  <c r="J9" i="9"/>
  <c r="J8" i="9" s="1"/>
  <c r="J7" i="9" s="1"/>
  <c r="I9" i="9"/>
  <c r="I8" i="9" s="1"/>
  <c r="I7" i="9" s="1"/>
  <c r="H9" i="9"/>
  <c r="H8" i="9" s="1"/>
  <c r="H7" i="9" s="1"/>
  <c r="G13" i="9"/>
  <c r="G12" i="9" s="1"/>
  <c r="G11" i="9" s="1"/>
  <c r="G9" i="9"/>
  <c r="G8" i="9" s="1"/>
  <c r="G7" i="9" s="1"/>
  <c r="F7" i="11"/>
  <c r="E7" i="11"/>
  <c r="E6" i="11" s="1"/>
  <c r="D7" i="11"/>
  <c r="D6" i="11" s="1"/>
  <c r="C7" i="11"/>
  <c r="J15" i="3"/>
  <c r="L15" i="3" s="1"/>
  <c r="I20" i="3"/>
  <c r="J10" i="3"/>
  <c r="I10" i="3"/>
  <c r="H10" i="3"/>
  <c r="L10" i="3" s="1"/>
  <c r="G10" i="3"/>
  <c r="G24" i="3"/>
  <c r="K15" i="3" l="1"/>
  <c r="G17" i="8"/>
  <c r="G14" i="8"/>
  <c r="G7" i="11"/>
  <c r="G19" i="8"/>
  <c r="G7" i="8"/>
  <c r="K10" i="3"/>
  <c r="G11" i="8"/>
  <c r="F6" i="11"/>
  <c r="C6" i="11"/>
  <c r="E6" i="8"/>
  <c r="D13" i="8"/>
  <c r="D6" i="8" s="1"/>
  <c r="H17" i="8"/>
  <c r="H11" i="8"/>
  <c r="H7" i="8"/>
  <c r="H9" i="8"/>
  <c r="F13" i="8"/>
  <c r="H14" i="8"/>
  <c r="C13" i="8"/>
  <c r="C6" i="8" s="1"/>
  <c r="L23" i="1"/>
  <c r="K23" i="1"/>
  <c r="K13" i="1"/>
  <c r="K10" i="1"/>
  <c r="F6" i="8" l="1"/>
  <c r="G6" i="8" s="1"/>
  <c r="G13" i="8"/>
  <c r="G6" i="11"/>
  <c r="H13" i="8"/>
  <c r="H6" i="8" l="1"/>
  <c r="G60" i="3"/>
  <c r="I75" i="3"/>
  <c r="J75" i="3"/>
  <c r="G75" i="3"/>
  <c r="G73" i="3"/>
  <c r="I73" i="3"/>
  <c r="J73" i="3"/>
  <c r="H73" i="3"/>
  <c r="H59" i="3"/>
  <c r="H31" i="3"/>
  <c r="I49" i="3"/>
  <c r="G42" i="3"/>
  <c r="I42" i="3"/>
  <c r="J41" i="3"/>
  <c r="L41" i="3" s="1"/>
  <c r="G37" i="3"/>
  <c r="I37" i="3"/>
  <c r="G31" i="3"/>
  <c r="I31" i="3"/>
  <c r="G34" i="3"/>
  <c r="I34" i="3"/>
  <c r="G68" i="3"/>
  <c r="I68" i="3"/>
  <c r="I60" i="3"/>
  <c r="G59" i="3"/>
  <c r="I59" i="3"/>
  <c r="G49" i="3"/>
  <c r="J59" i="3"/>
  <c r="J66" i="3"/>
  <c r="L66" i="3" s="1"/>
  <c r="J61" i="3"/>
  <c r="L61" i="3" s="1"/>
  <c r="J52" i="3"/>
  <c r="L52" i="3" s="1"/>
  <c r="L59" i="3" l="1"/>
  <c r="L73" i="3"/>
  <c r="G72" i="3"/>
  <c r="J72" i="3"/>
  <c r="I72" i="3"/>
  <c r="I71" i="3" s="1"/>
  <c r="K61" i="3"/>
  <c r="K75" i="3"/>
  <c r="K52" i="3"/>
  <c r="K73" i="3"/>
  <c r="K66" i="3"/>
  <c r="K59" i="3"/>
  <c r="K41" i="3"/>
  <c r="J31" i="3"/>
  <c r="L31" i="3" s="1"/>
  <c r="J34" i="3"/>
  <c r="L34" i="3" s="1"/>
  <c r="G36" i="3"/>
  <c r="J68" i="3"/>
  <c r="H68" i="3"/>
  <c r="L68" i="3" s="1"/>
  <c r="H42" i="3"/>
  <c r="H75" i="3"/>
  <c r="L75" i="3" s="1"/>
  <c r="G71" i="3"/>
  <c r="H37" i="3"/>
  <c r="H60" i="3"/>
  <c r="H49" i="3"/>
  <c r="L49" i="3" s="1"/>
  <c r="J42" i="3"/>
  <c r="L42" i="3" s="1"/>
  <c r="H30" i="3"/>
  <c r="G30" i="3"/>
  <c r="J60" i="3"/>
  <c r="I30" i="3"/>
  <c r="I36" i="3"/>
  <c r="J49" i="3"/>
  <c r="J37" i="3"/>
  <c r="L60" i="3" l="1"/>
  <c r="L37" i="3"/>
  <c r="H72" i="3"/>
  <c r="H71" i="3" s="1"/>
  <c r="J71" i="3"/>
  <c r="L71" i="3" s="1"/>
  <c r="K72" i="3"/>
  <c r="K37" i="3"/>
  <c r="K60" i="3"/>
  <c r="K68" i="3"/>
  <c r="K42" i="3"/>
  <c r="K34" i="3"/>
  <c r="K49" i="3"/>
  <c r="K31" i="3"/>
  <c r="G29" i="3"/>
  <c r="G28" i="3" s="1"/>
  <c r="I29" i="3"/>
  <c r="J30" i="3"/>
  <c r="L30" i="3" s="1"/>
  <c r="H36" i="3"/>
  <c r="J36" i="3"/>
  <c r="L72" i="3" l="1"/>
  <c r="H29" i="3"/>
  <c r="L36" i="3"/>
  <c r="K36" i="3"/>
  <c r="K30" i="3"/>
  <c r="K71" i="3"/>
  <c r="J29" i="3"/>
  <c r="J12" i="1"/>
  <c r="I28" i="3"/>
  <c r="I12" i="1"/>
  <c r="H28" i="3"/>
  <c r="H12" i="1"/>
  <c r="G12" i="1"/>
  <c r="L29" i="3" l="1"/>
  <c r="K29" i="3"/>
  <c r="K12" i="1"/>
  <c r="J28" i="3"/>
  <c r="L28" i="3" s="1"/>
  <c r="L12" i="1"/>
  <c r="L13" i="1"/>
  <c r="K28" i="3" l="1"/>
  <c r="H24" i="3"/>
  <c r="G22" i="3"/>
  <c r="H22" i="3"/>
  <c r="I22" i="3"/>
  <c r="G19" i="3"/>
  <c r="H19" i="3"/>
  <c r="I19" i="3"/>
  <c r="G17" i="3"/>
  <c r="H17" i="3"/>
  <c r="J24" i="3"/>
  <c r="L24" i="3" s="1"/>
  <c r="J22" i="3"/>
  <c r="J17" i="3"/>
  <c r="G9" i="3" l="1"/>
  <c r="L22" i="3"/>
  <c r="L17" i="3"/>
  <c r="K17" i="3"/>
  <c r="K24" i="3"/>
  <c r="K20" i="3"/>
  <c r="K22" i="3"/>
  <c r="H9" i="3"/>
  <c r="J19" i="3"/>
  <c r="L19" i="3" s="1"/>
  <c r="I17" i="3"/>
  <c r="I24" i="3"/>
  <c r="H9" i="1"/>
  <c r="H15" i="1" s="1"/>
  <c r="I9" i="1"/>
  <c r="I15" i="1" s="1"/>
  <c r="K19" i="3" l="1"/>
  <c r="J9" i="3"/>
  <c r="L9" i="3" s="1"/>
  <c r="I9" i="3"/>
  <c r="G9" i="1"/>
  <c r="G15" i="1" s="1"/>
  <c r="K9" i="3" l="1"/>
  <c r="J9" i="1"/>
  <c r="K9" i="1" s="1"/>
  <c r="L10" i="1"/>
  <c r="L9" i="1" l="1"/>
  <c r="J15" i="1"/>
  <c r="K15" i="1" l="1"/>
</calcChain>
</file>

<file path=xl/sharedStrings.xml><?xml version="1.0" encoding="utf-8"?>
<sst xmlns="http://schemas.openxmlformats.org/spreadsheetml/2006/main" count="342" uniqueCount="174">
  <si>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</si>
  <si>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</si>
  <si>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</si>
  <si>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</si>
  <si>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</si>
  <si>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</si>
  <si>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</si>
  <si>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</si>
  <si>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</si>
  <si>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</si>
  <si>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</si>
  <si>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</si>
  <si>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</si>
  <si>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</si>
  <si>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</si>
  <si>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</si>
  <si>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</si>
  <si>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</si>
  <si>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</si>
  <si>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</si>
  <si>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</si>
  <si>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</si>
  <si>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</si>
  <si>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</si>
  <si>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</si>
  <si>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</si>
  <si>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</si>
  <si>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</si>
  <si>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</si>
  <si>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</si>
  <si>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</si>
  <si>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</si>
  <si>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</si>
  <si>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</si>
  <si>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</si>
  <si>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</si>
  <si>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</si>
  <si>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</si>
  <si>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</si>
  <si>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</si>
  <si>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</si>
  <si>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</si>
  <si>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</si>
  <si>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</si>
  <si>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</si>
  <si>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</si>
  <si>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</si>
  <si>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</si>
  <si>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</si>
  <si>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</si>
  <si>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</si>
  <si>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</si>
  <si>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</si>
  <si>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</si>
  <si>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</si>
  <si>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</si>
  <si>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</si>
  <si>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</si>
  <si>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</si>
  <si>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</si>
  <si>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</si>
  <si>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</si>
  <si>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</si>
  <si>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OSTVARENJE/IZVRŠENJE 
I-VI 2024. </t>
  </si>
  <si>
    <t>IZVORNI PLAN ILI REBALANS 2025.</t>
  </si>
  <si>
    <t>TEKUĆI PLAN 2025</t>
  </si>
  <si>
    <t>Tekuće pomoći iz proračuna koji nije nadležan</t>
  </si>
  <si>
    <t>Tek.pom. Iz dr.pror. Temeljem pr.EU sredstava</t>
  </si>
  <si>
    <t xml:space="preserve">Prihodi od upravnih i administrativnih pristojbi, pristojbi po posebnim propisima i naknada </t>
  </si>
  <si>
    <t>Prihodi po posebnim propisima</t>
  </si>
  <si>
    <t>Prihodi od pruženih usluga</t>
  </si>
  <si>
    <t xml:space="preserve">Donacije od pravnih i fizičkih osoba izvan općeg proračuna te povrat donacija i kapitalnih pomoći po protestiranim jamstvima </t>
  </si>
  <si>
    <t>Tekuće donacije</t>
  </si>
  <si>
    <t xml:space="preserve">Prihodi iz nadležnog proračuna za financiranje redovne djelatnosti proračunskih korisnika </t>
  </si>
  <si>
    <t>Prihodi iz nadležnog proračuna za financiranje rashoda poslovanja</t>
  </si>
  <si>
    <t>Ostali rashodi za zaposlene</t>
  </si>
  <si>
    <t xml:space="preserve">Doprinosi na plaće </t>
  </si>
  <si>
    <t>Doprinosi za obvezno zdravstveno osiguranje</t>
  </si>
  <si>
    <t>Naknade za prijevoz, za rad na terenu i odvojeni život</t>
  </si>
  <si>
    <t>Stručno usavršavanje zaposlenika</t>
  </si>
  <si>
    <t xml:space="preserve">Rashodi za materijal i energiju 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</si>
  <si>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</si>
  <si>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</si>
  <si>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</si>
  <si>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</si>
  <si>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</si>
  <si>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Rashodi za usluge</t>
  </si>
  <si>
    <t>Usluge telefona, interneta,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</si>
  <si>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</si>
  <si>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</si>
  <si>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</si>
  <si>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</si>
  <si>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</si>
  <si>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</si>
  <si>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</si>
  <si>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</si>
  <si>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</si>
  <si>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</si>
  <si>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</si>
  <si>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</si>
  <si>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</si>
  <si>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</si>
  <si>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</si>
  <si>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3296</t>
  </si>
  <si>
    <t>Troškovi sudskih postupaka</t>
  </si>
  <si>
    <t xml:space="preserve">Ostali nespomenuti rashodi poslovanja </t>
  </si>
  <si>
    <t>Financijski rashodi</t>
  </si>
  <si>
    <t>Bankarske usluge i usluge platnog prometa</t>
  </si>
  <si>
    <t xml:space="preserve">Zatezne kamate </t>
  </si>
  <si>
    <t>Ostale naknade troškova zaposlenima</t>
  </si>
  <si>
    <t>Službena, radna i zaštitna odjeća i obuća</t>
  </si>
  <si>
    <t>Rashodi za nabavu proizvedene dugotrajne imovine</t>
  </si>
  <si>
    <t xml:space="preserve">Postrojenja i oprema </t>
  </si>
  <si>
    <t>Uredska oprema i namještaj</t>
  </si>
  <si>
    <t>UKUPNI RASHODI 3+4</t>
  </si>
  <si>
    <t>3+4</t>
  </si>
  <si>
    <t>Građevinski objekti</t>
  </si>
  <si>
    <t>Poslovni objekti</t>
  </si>
  <si>
    <t>Oprema za održavanje i zaštitu</t>
  </si>
  <si>
    <t>Uređaji, strojevi i oprema za ostale namjene</t>
  </si>
  <si>
    <t>Kapitalne pomoći od međunarodnih organizacija</t>
  </si>
  <si>
    <t>Prihodi od financijske imovine</t>
  </si>
  <si>
    <t>Kamate na oročena sredstva</t>
  </si>
  <si>
    <t>IZVJEŠTAJ O PRIHODIMA I RASHODIMA PREMA EKONOMSKOJ KLASIFIKACIJI</t>
  </si>
  <si>
    <t>09 Obrazovane</t>
  </si>
  <si>
    <t>091 Predškolsko i osnovno obrazovanje</t>
  </si>
  <si>
    <t>0911 - Predškolsko obrazovanje</t>
  </si>
  <si>
    <t>TEKUĆI PLAN 2025.</t>
  </si>
  <si>
    <t xml:space="preserve"> IZVRŠENJE 
2025.</t>
  </si>
  <si>
    <t>4 Prihodi za posebne namjene</t>
  </si>
  <si>
    <t>41 Prihodi po posebnim propisima</t>
  </si>
  <si>
    <t>5 Tekuće pomoći</t>
  </si>
  <si>
    <t>54 Pomoći iz drugih proračuna</t>
  </si>
  <si>
    <t>541 Tekuće pomoći iz drugih proračuna - Općina Negoslavci</t>
  </si>
  <si>
    <t>55 Tekuće pomoći iz državnog proračuna</t>
  </si>
  <si>
    <t>551 Tekuće pomoći - MZO</t>
  </si>
  <si>
    <t>6 Donacije</t>
  </si>
  <si>
    <t>63 Kapitalne donacije</t>
  </si>
  <si>
    <t>DJEČJI VRTIĆ VUKOVAR II</t>
  </si>
  <si>
    <t>Izvor 11</t>
  </si>
  <si>
    <t xml:space="preserve"> Opći prihodi i primici</t>
  </si>
  <si>
    <t>Izvor 41</t>
  </si>
  <si>
    <t>Prihodi za posebne namjene</t>
  </si>
  <si>
    <t>Izvor 51</t>
  </si>
  <si>
    <t xml:space="preserve">        Izvor 11</t>
  </si>
  <si>
    <t>Opći prihodi i primici</t>
  </si>
  <si>
    <t>Materijal i dij.za tek.i inv.održavanje</t>
  </si>
  <si>
    <t>Uredski materijal i ost.mat.rashodi</t>
  </si>
  <si>
    <t>Sitni inventar i auto gume</t>
  </si>
  <si>
    <t>Usluge telefona, pošte i prijevoza</t>
  </si>
  <si>
    <t>Pomoći</t>
  </si>
  <si>
    <t>Izvor 31</t>
  </si>
  <si>
    <t>Bankarske usluge i usl.pl.prometa</t>
  </si>
  <si>
    <t>Rashodi za nabavu proizvedene dug.imovine</t>
  </si>
  <si>
    <t>RASHODI ZA ZAPOSLENE</t>
  </si>
  <si>
    <t>MATERIJALNI RASHODI</t>
  </si>
  <si>
    <t>Namirnice</t>
  </si>
  <si>
    <t>Naknade za prijevoz</t>
  </si>
  <si>
    <t>Vlastiti prihodi</t>
  </si>
  <si>
    <t>Sitan inventar</t>
  </si>
  <si>
    <t>Materijal i sirovine (namirnice)</t>
  </si>
  <si>
    <t>096 - Dodatne usluge u obrazovanju</t>
  </si>
  <si>
    <t>RKP 37461</t>
  </si>
  <si>
    <t xml:space="preserve">OSTVARENJE/IZVRŠENJE 
I-XII 2024. </t>
  </si>
  <si>
    <t>OSTVARENJE/IZVRŠENJE 
I-XII 2025.</t>
  </si>
  <si>
    <t>7=5/3*100</t>
  </si>
  <si>
    <t>5=4/2*100</t>
  </si>
  <si>
    <t>Nematerijalna proizvedena imovina</t>
  </si>
  <si>
    <t>Ulaganje u računalne programe</t>
  </si>
  <si>
    <t>Kapitalne pomoći od ostalih izvanpror. korisnika</t>
  </si>
  <si>
    <t>Uređaji i strojevi</t>
  </si>
  <si>
    <t>FINANCIJSKI RASHODI</t>
  </si>
  <si>
    <t>OPREMANJE VRTIĆA</t>
  </si>
  <si>
    <t>542 Kapitalne pomoći od ostalih izvora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</si>
</sst>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k_n_-;\-* #,##0\ _k_n_-;_-* &quot;-&quot;??\ _k_n_-;_-@_-"/>
    <numFmt numFmtId="165" formatCode="_-* #,##0.00\ _k_n_-;\-* #,##0.00\ _k_n_-;_-* &quot;-&quot;??\ _k_n_-;_-@_-"/>
    <numFmt numFmtId="166" formatCode="_-* #,##0.00\ _€_-;\-* #,##0.00\ _€_-;_-* &quot;-&quot;??\ _€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93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4" fontId="0" fillId="0" borderId="3" xfId="0" applyNumberFormat="1" applyBorder="1"/>
    <xf numFmtId="4" fontId="1" fillId="0" borderId="3" xfId="0" applyNumberFormat="1" applyFont="1" applyBorder="1"/>
    <xf numFmtId="4" fontId="3" fillId="2" borderId="3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left" vertical="center" wrapText="1"/>
    </xf>
    <xf numFmtId="4" fontId="1" fillId="4" borderId="3" xfId="0" applyNumberFormat="1" applyFont="1" applyFill="1" applyBorder="1"/>
    <xf numFmtId="0" fontId="11" fillId="5" borderId="3" xfId="0" applyFont="1" applyFill="1" applyBorder="1" applyAlignment="1">
      <alignment horizontal="left" vertical="center" wrapText="1"/>
    </xf>
    <xf numFmtId="4" fontId="1" fillId="5" borderId="3" xfId="0" applyNumberFormat="1" applyFont="1" applyFill="1" applyBorder="1"/>
    <xf numFmtId="0" fontId="9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11" fillId="5" borderId="3" xfId="0" quotePrefix="1" applyFont="1" applyFill="1" applyBorder="1" applyAlignment="1">
      <alignment horizontal="left" vertical="center"/>
    </xf>
    <xf numFmtId="0" fontId="9" fillId="6" borderId="3" xfId="0" quotePrefix="1" applyFont="1" applyFill="1" applyBorder="1" applyAlignment="1">
      <alignment horizontal="left" vertical="center"/>
    </xf>
    <xf numFmtId="4" fontId="0" fillId="6" borderId="3" xfId="0" applyNumberFormat="1" applyFill="1" applyBorder="1"/>
    <xf numFmtId="0" fontId="10" fillId="6" borderId="3" xfId="0" quotePrefix="1" applyFont="1" applyFill="1" applyBorder="1" applyAlignment="1">
      <alignment horizontal="left" vertical="center"/>
    </xf>
    <xf numFmtId="4" fontId="0" fillId="2" borderId="3" xfId="0" applyNumberFormat="1" applyFill="1" applyBorder="1"/>
    <xf numFmtId="4" fontId="0" fillId="5" borderId="3" xfId="0" applyNumberFormat="1" applyFill="1" applyBorder="1"/>
    <xf numFmtId="0" fontId="11" fillId="4" borderId="3" xfId="0" quotePrefix="1" applyFont="1" applyFill="1" applyBorder="1" applyAlignment="1">
      <alignment horizontal="left" vertical="center"/>
    </xf>
    <xf numFmtId="0" fontId="16" fillId="4" borderId="3" xfId="0" quotePrefix="1" applyFont="1" applyFill="1" applyBorder="1" applyAlignment="1">
      <alignment horizontal="left" vertical="center"/>
    </xf>
    <xf numFmtId="0" fontId="9" fillId="4" borderId="3" xfId="0" applyFont="1" applyFill="1" applyBorder="1" applyAlignment="1">
      <alignment vertical="center" wrapText="1"/>
    </xf>
    <xf numFmtId="4" fontId="9" fillId="4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0" fontId="11" fillId="7" borderId="3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4" fontId="6" fillId="8" borderId="3" xfId="0" applyNumberFormat="1" applyFont="1" applyFill="1" applyBorder="1" applyAlignment="1">
      <alignment horizontal="right"/>
    </xf>
    <xf numFmtId="0" fontId="11" fillId="7" borderId="3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vertical="center" wrapText="1"/>
    </xf>
    <xf numFmtId="4" fontId="1" fillId="7" borderId="3" xfId="0" applyNumberFormat="1" applyFont="1" applyFill="1" applyBorder="1"/>
    <xf numFmtId="4" fontId="9" fillId="2" borderId="3" xfId="0" applyNumberFormat="1" applyFont="1" applyFill="1" applyBorder="1" applyAlignment="1">
      <alignment horizontal="right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vertical="center" wrapText="1"/>
    </xf>
    <xf numFmtId="4" fontId="9" fillId="5" borderId="3" xfId="0" applyNumberFormat="1" applyFont="1" applyFill="1" applyBorder="1" applyAlignment="1">
      <alignment horizontal="right" wrapText="1"/>
    </xf>
    <xf numFmtId="4" fontId="3" fillId="5" borderId="3" xfId="0" applyNumberFormat="1" applyFont="1" applyFill="1" applyBorder="1" applyAlignment="1">
      <alignment horizontal="right" wrapText="1"/>
    </xf>
    <xf numFmtId="3" fontId="6" fillId="8" borderId="3" xfId="0" applyNumberFormat="1" applyFont="1" applyFill="1" applyBorder="1" applyAlignment="1">
      <alignment horizontal="center" vertical="center"/>
    </xf>
    <xf numFmtId="1" fontId="1" fillId="7" borderId="3" xfId="0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6" fillId="8" borderId="3" xfId="0" applyNumberFormat="1" applyFont="1" applyFill="1" applyBorder="1" applyAlignment="1">
      <alignment horizontal="center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6" fillId="3" borderId="3" xfId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7" fillId="2" borderId="0" xfId="0" quotePrefix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21" fillId="0" borderId="3" xfId="0" applyNumberFormat="1" applyFont="1" applyBorder="1"/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/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43" fontId="6" fillId="2" borderId="3" xfId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 wrapText="1"/>
    </xf>
    <xf numFmtId="43" fontId="1" fillId="0" borderId="3" xfId="1" applyFont="1" applyBorder="1"/>
    <xf numFmtId="2" fontId="0" fillId="0" borderId="3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9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 indent="4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3" fontId="3" fillId="2" borderId="3" xfId="1" applyFont="1" applyFill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1" fillId="0" borderId="3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 wrapText="1"/>
    </xf>
    <xf numFmtId="43" fontId="20" fillId="0" borderId="3" xfId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0" fillId="0" borderId="0" xfId="0" applyNumberFormat="1"/>
    <xf numFmtId="43" fontId="0" fillId="0" borderId="3" xfId="1" applyFont="1" applyBorder="1" applyAlignment="1">
      <alignment horizontal="center"/>
    </xf>
    <xf numFmtId="3" fontId="3" fillId="2" borderId="3" xfId="0" applyNumberFormat="1" applyFont="1" applyFill="1" applyBorder="1" applyAlignment="1">
      <alignment horizontal="center" vertical="center"/>
    </xf>
    <xf numFmtId="43" fontId="22" fillId="3" borderId="3" xfId="1" applyFont="1" applyFill="1" applyBorder="1" applyAlignment="1">
      <alignment horizontal="right" wrapText="1"/>
    </xf>
    <xf numFmtId="3" fontId="6" fillId="7" borderId="3" xfId="0" applyNumberFormat="1" applyFont="1" applyFill="1" applyBorder="1" applyAlignment="1">
      <alignment horizontal="center"/>
    </xf>
    <xf numFmtId="3" fontId="6" fillId="5" borderId="3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6" fillId="4" borderId="3" xfId="0" applyNumberFormat="1" applyFont="1" applyFill="1" applyBorder="1" applyAlignment="1">
      <alignment horizontal="center"/>
    </xf>
    <xf numFmtId="3" fontId="6" fillId="6" borderId="3" xfId="0" applyNumberFormat="1" applyFont="1" applyFill="1" applyBorder="1" applyAlignment="1">
      <alignment horizontal="center"/>
    </xf>
    <xf numFmtId="1" fontId="0" fillId="5" borderId="3" xfId="0" applyNumberFormat="1" applyFill="1" applyBorder="1" applyAlignment="1">
      <alignment horizontal="center" vertical="center"/>
    </xf>
    <xf numFmtId="43" fontId="21" fillId="0" borderId="3" xfId="1" applyFont="1" applyBorder="1" applyAlignment="1">
      <alignment horizontal="center" vertical="center"/>
    </xf>
    <xf numFmtId="0" fontId="23" fillId="0" borderId="3" xfId="0" applyFont="1" applyBorder="1"/>
    <xf numFmtId="43" fontId="21" fillId="0" borderId="3" xfId="1" applyFont="1" applyBorder="1"/>
    <xf numFmtId="2" fontId="24" fillId="0" borderId="3" xfId="0" applyNumberFormat="1" applyFont="1" applyBorder="1" applyAlignment="1">
      <alignment horizontal="center" vertical="center"/>
    </xf>
    <xf numFmtId="164" fontId="24" fillId="0" borderId="3" xfId="0" applyNumberFormat="1" applyFont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center"/>
    </xf>
    <xf numFmtId="43" fontId="3" fillId="2" borderId="4" xfId="1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left" vertical="center"/>
    </xf>
    <xf numFmtId="43" fontId="2" fillId="0" borderId="0" xfId="1" applyFont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43" fontId="0" fillId="0" borderId="0" xfId="1" applyFont="1"/>
    <xf numFmtId="43" fontId="1" fillId="0" borderId="3" xfId="1" applyFont="1" applyBorder="1" applyAlignment="1">
      <alignment vertical="center"/>
    </xf>
    <xf numFmtId="166" fontId="0" fillId="0" borderId="0" xfId="0" applyNumberFormat="1"/>
    <xf numFmtId="0" fontId="14" fillId="3" borderId="3" xfId="1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5" fillId="2" borderId="0" xfId="0" applyFont="1" applyFill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Fin.izvje&#353;taji/fin.izvje&#353;taji%202025/Obrasci_financijskih_izvjestaja_v_8.2.0%20(2).xlsx-UKUPNA%206%20mjese&#269;ni.xlsx" TargetMode="External"/><Relationship Id="rId2" Type="http://schemas.openxmlformats.org/officeDocument/2006/relationships/externalLinkPath" Target="file:///C:\Users\korisnik\Desktop\Fin.izvje&#353;taji\fin.izvje&#353;taji%202025\Obrasci_financijskih_izvjestaja_v_8.2.0%20(2).xlsx-UKUPNA%206%20mjese&#269;ni.xlsx" TargetMode="External"/><Relationship Id="rId1" Type="http://schemas.openxmlformats.org/officeDocument/2006/relationships/externalLinkPath" Target="/Users/korisnik/Desktop/Fin.izvje&#353;taji/fin.izvje&#353;taji%202025/Obrasci_financijskih_izvjestaja_v_8.2.0%20(2).xlsx-UKUPNA%206%20mjese&#269;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kriveni"/>
      <sheetName val="Upute"/>
      <sheetName val="RefStr"/>
      <sheetName val="PR-RAS"/>
      <sheetName val="BILANCA"/>
      <sheetName val="RAS-funkcijski"/>
      <sheetName val="P-VRIO"/>
      <sheetName val="OBVEZE"/>
      <sheetName val="Kont"/>
      <sheetName val="Promjene"/>
    </sheetNames>
    <sheetDataSet>
      <sheetData sheetId="0" refreshError="1"/>
      <sheetData sheetId="1" refreshError="1"/>
      <sheetData sheetId="2" refreshError="1"/>
      <sheetData sheetId="3" refreshError="1">
        <row r="155">
          <cell r="D155">
            <v>1044442.21</v>
          </cell>
        </row>
        <row r="169">
          <cell r="E169">
            <v>0</v>
          </cell>
        </row>
        <row r="181">
          <cell r="E181"/>
        </row>
        <row r="188">
          <cell r="D188">
            <v>0</v>
          </cell>
          <cell r="E188"/>
        </row>
        <row r="195">
          <cell r="E195"/>
        </row>
        <row r="200">
          <cell r="E200"/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tabSelected="1" workbookViewId="0">
      <selection activeCell="P7" sqref="P7"/>
    </sheetView>
  </sheetViews>
  <sheetFormatPr defaultRowHeight="15" x14ac:dyDescent="0.25"/>
  <cols>
    <col min="6" max="6" width="15.7109375" customWidth="1"/>
    <col min="7" max="7" width="24.42578125" customWidth="1"/>
    <col min="8" max="8" width="21.42578125" customWidth="1"/>
    <col min="9" max="9" width="20.28515625" customWidth="1"/>
    <col min="10" max="10" width="20.85546875" customWidth="1"/>
    <col min="11" max="11" width="13.140625" customWidth="1"/>
    <col min="12" max="12" width="12.140625" customWidth="1"/>
  </cols>
  <sheetData>
    <row r="1" spans="2:12" ht="15" customHeight="1" x14ac:dyDescent="0.25"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2:12" ht="15.75" customHeight="1" x14ac:dyDescent="0.25">
      <c r="B2" s="170" t="s">
        <v>10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2:12" ht="12.75" customHeight="1" x14ac:dyDescent="0.25">
      <c r="B3" s="186"/>
      <c r="C3" s="186"/>
      <c r="D3" s="186"/>
      <c r="E3" s="37"/>
      <c r="F3" s="37"/>
      <c r="G3" s="37"/>
      <c r="H3" s="37"/>
      <c r="I3" s="37"/>
      <c r="J3" s="39"/>
      <c r="K3" s="39"/>
      <c r="L3" s="38"/>
    </row>
    <row r="4" spans="2:12" ht="13.5" customHeight="1" x14ac:dyDescent="0.25">
      <c r="B4" s="170" t="s">
        <v>54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</row>
    <row r="5" spans="2:12" ht="18" customHeight="1" x14ac:dyDescent="0.25">
      <c r="B5" s="40"/>
      <c r="C5" s="41"/>
      <c r="D5" s="41"/>
      <c r="E5" s="41"/>
      <c r="F5" s="41"/>
      <c r="G5" s="41"/>
      <c r="H5" s="41"/>
      <c r="I5" s="41"/>
      <c r="J5" s="41"/>
      <c r="K5" s="41"/>
      <c r="L5" s="38"/>
    </row>
    <row r="6" spans="2:12" x14ac:dyDescent="0.25">
      <c r="B6" s="181" t="s">
        <v>55</v>
      </c>
      <c r="C6" s="181"/>
      <c r="D6" s="181"/>
      <c r="E6" s="181"/>
      <c r="F6" s="181"/>
      <c r="G6" s="42"/>
      <c r="H6" s="42"/>
      <c r="I6" s="42"/>
      <c r="J6" s="42"/>
      <c r="K6" s="43"/>
      <c r="L6" s="38"/>
    </row>
    <row r="7" spans="2:12" ht="38.25" x14ac:dyDescent="0.25">
      <c r="B7" s="182" t="s">
        <v>6</v>
      </c>
      <c r="C7" s="183"/>
      <c r="D7" s="183"/>
      <c r="E7" s="183"/>
      <c r="F7" s="184"/>
      <c r="G7" s="20" t="s">
        <v>163</v>
      </c>
      <c r="H7" s="1" t="s">
        <v>64</v>
      </c>
      <c r="I7" s="1" t="s">
        <v>65</v>
      </c>
      <c r="J7" s="20" t="s">
        <v>164</v>
      </c>
      <c r="K7" s="1" t="s">
        <v>15</v>
      </c>
      <c r="L7" s="1" t="s">
        <v>46</v>
      </c>
    </row>
    <row r="8" spans="2:12" s="23" customFormat="1" ht="11.25" x14ac:dyDescent="0.2">
      <c r="B8" s="175">
        <v>1</v>
      </c>
      <c r="C8" s="175"/>
      <c r="D8" s="175"/>
      <c r="E8" s="175"/>
      <c r="F8" s="176"/>
      <c r="G8" s="22">
        <v>2</v>
      </c>
      <c r="H8" s="21">
        <v>3</v>
      </c>
      <c r="I8" s="21">
        <v>4</v>
      </c>
      <c r="J8" s="21">
        <v>5</v>
      </c>
      <c r="K8" s="21" t="s">
        <v>16</v>
      </c>
      <c r="L8" s="21" t="s">
        <v>165</v>
      </c>
    </row>
    <row r="9" spans="2:12" x14ac:dyDescent="0.25">
      <c r="B9" s="177" t="s">
        <v>0</v>
      </c>
      <c r="C9" s="178"/>
      <c r="D9" s="178"/>
      <c r="E9" s="178"/>
      <c r="F9" s="179"/>
      <c r="G9" s="86">
        <f t="shared" ref="G9" si="0">SUM(G10:G11)</f>
        <v>1160239.79</v>
      </c>
      <c r="H9" s="86">
        <f t="shared" ref="H9" si="1">SUM(H10:H11)</f>
        <v>1450461</v>
      </c>
      <c r="I9" s="86">
        <f t="shared" ref="I9" si="2">SUM(I10:I11)</f>
        <v>1352122.1</v>
      </c>
      <c r="J9" s="86">
        <f t="shared" ref="J9" si="3">SUM(J10:J11)</f>
        <v>1342103.27</v>
      </c>
      <c r="K9" s="14">
        <f>SUM(J9/G9*100)</f>
        <v>115.67464601433812</v>
      </c>
      <c r="L9" s="14">
        <f>SUM(J9/I9)*100</f>
        <v>99.259029195662123</v>
      </c>
    </row>
    <row r="10" spans="2:12" x14ac:dyDescent="0.25">
      <c r="B10" s="180" t="s">
        <v>47</v>
      </c>
      <c r="C10" s="172"/>
      <c r="D10" s="172"/>
      <c r="E10" s="172"/>
      <c r="F10" s="174"/>
      <c r="G10" s="87">
        <v>1160239.79</v>
      </c>
      <c r="H10" s="87">
        <v>1450461</v>
      </c>
      <c r="I10" s="87">
        <v>1352122.1</v>
      </c>
      <c r="J10" s="87">
        <v>1342103.27</v>
      </c>
      <c r="K10" s="12">
        <f>SUM(J10/G10*100)</f>
        <v>115.67464601433812</v>
      </c>
      <c r="L10" s="12">
        <f>SUM(J10/I10)*100</f>
        <v>99.259029195662123</v>
      </c>
    </row>
    <row r="11" spans="2:12" x14ac:dyDescent="0.25">
      <c r="B11" s="173" t="s">
        <v>52</v>
      </c>
      <c r="C11" s="174"/>
      <c r="D11" s="174"/>
      <c r="E11" s="174"/>
      <c r="F11" s="174"/>
      <c r="G11" s="87">
        <v>0</v>
      </c>
      <c r="H11" s="87">
        <v>0</v>
      </c>
      <c r="I11" s="87">
        <v>0</v>
      </c>
      <c r="J11" s="87">
        <v>0</v>
      </c>
      <c r="K11" s="12">
        <v>0</v>
      </c>
      <c r="L11" s="12">
        <v>0</v>
      </c>
    </row>
    <row r="12" spans="2:12" x14ac:dyDescent="0.25">
      <c r="B12" s="16" t="s">
        <v>1</v>
      </c>
      <c r="C12" s="30"/>
      <c r="D12" s="30"/>
      <c r="E12" s="30"/>
      <c r="F12" s="30"/>
      <c r="G12" s="86">
        <f t="shared" ref="G12:I12" si="4">SUM(G13:G14)</f>
        <v>1160394.1300000001</v>
      </c>
      <c r="H12" s="86">
        <f t="shared" si="4"/>
        <v>1450461</v>
      </c>
      <c r="I12" s="86">
        <f t="shared" si="4"/>
        <v>1352122.1</v>
      </c>
      <c r="J12" s="86">
        <f>SUM(J13:J14)</f>
        <v>1318428.56</v>
      </c>
      <c r="K12" s="14">
        <f>SUM(J12/G12*100)</f>
        <v>113.61903045821164</v>
      </c>
      <c r="L12" s="14">
        <f>SUM(J12/I12)*100</f>
        <v>97.508099305528688</v>
      </c>
    </row>
    <row r="13" spans="2:12" x14ac:dyDescent="0.25">
      <c r="B13" s="171" t="s">
        <v>48</v>
      </c>
      <c r="C13" s="172"/>
      <c r="D13" s="172"/>
      <c r="E13" s="172"/>
      <c r="F13" s="172"/>
      <c r="G13" s="87">
        <v>1152062.6000000001</v>
      </c>
      <c r="H13" s="87">
        <v>1450461</v>
      </c>
      <c r="I13" s="87">
        <v>1352122.1</v>
      </c>
      <c r="J13" s="87">
        <v>1289217.33</v>
      </c>
      <c r="K13" s="12">
        <f>SUM(J13/G13*100)</f>
        <v>111.90514560580303</v>
      </c>
      <c r="L13" s="15">
        <f>SUM(J13/I13)*100</f>
        <v>95.347700477641766</v>
      </c>
    </row>
    <row r="14" spans="2:12" x14ac:dyDescent="0.25">
      <c r="B14" s="173" t="s">
        <v>49</v>
      </c>
      <c r="C14" s="174"/>
      <c r="D14" s="174"/>
      <c r="E14" s="174"/>
      <c r="F14" s="174"/>
      <c r="G14" s="87">
        <v>8331.5300000000007</v>
      </c>
      <c r="H14" s="87">
        <v>0</v>
      </c>
      <c r="I14" s="87">
        <v>0</v>
      </c>
      <c r="J14" s="87">
        <v>29211.23</v>
      </c>
      <c r="K14" s="12">
        <v>0</v>
      </c>
      <c r="L14" s="15">
        <v>0</v>
      </c>
    </row>
    <row r="15" spans="2:12" x14ac:dyDescent="0.25">
      <c r="B15" s="185" t="s">
        <v>56</v>
      </c>
      <c r="C15" s="178"/>
      <c r="D15" s="178"/>
      <c r="E15" s="178"/>
      <c r="F15" s="178"/>
      <c r="G15" s="88">
        <f t="shared" ref="G15:I15" si="5">SUM(G9-G12)</f>
        <v>-154.34000000008382</v>
      </c>
      <c r="H15" s="88">
        <f t="shared" si="5"/>
        <v>0</v>
      </c>
      <c r="I15" s="88">
        <f t="shared" si="5"/>
        <v>0</v>
      </c>
      <c r="J15" s="126">
        <f>SUM(J9-J12)</f>
        <v>23674.709999999963</v>
      </c>
      <c r="K15" s="14">
        <f>SUM(J15/G15*100)</f>
        <v>-15339.322275487306</v>
      </c>
      <c r="L15" s="13">
        <v>0</v>
      </c>
    </row>
    <row r="16" spans="2:12" ht="18" x14ac:dyDescent="0.25">
      <c r="B16" s="37"/>
      <c r="C16" s="44"/>
      <c r="D16" s="44"/>
      <c r="E16" s="44"/>
      <c r="F16" s="44"/>
      <c r="G16" s="44"/>
      <c r="H16" s="44"/>
      <c r="I16" s="45"/>
      <c r="J16" s="45"/>
      <c r="K16" s="45"/>
      <c r="L16" s="45"/>
    </row>
    <row r="17" spans="1:43" ht="18" customHeight="1" x14ac:dyDescent="0.25">
      <c r="B17" s="181" t="s">
        <v>57</v>
      </c>
      <c r="C17" s="181"/>
      <c r="D17" s="181"/>
      <c r="E17" s="181"/>
      <c r="F17" s="181"/>
      <c r="G17" s="44"/>
      <c r="H17" s="44"/>
      <c r="I17" s="45"/>
      <c r="J17" s="45"/>
      <c r="K17" s="45"/>
      <c r="L17" s="45"/>
    </row>
    <row r="18" spans="1:43" ht="38.25" x14ac:dyDescent="0.25">
      <c r="B18" s="182" t="s">
        <v>6</v>
      </c>
      <c r="C18" s="183"/>
      <c r="D18" s="183"/>
      <c r="E18" s="183"/>
      <c r="F18" s="184"/>
      <c r="G18" s="20" t="s">
        <v>63</v>
      </c>
      <c r="H18" s="1" t="s">
        <v>64</v>
      </c>
      <c r="I18" s="1" t="s">
        <v>65</v>
      </c>
      <c r="J18" s="20" t="s">
        <v>164</v>
      </c>
      <c r="K18" s="1" t="s">
        <v>15</v>
      </c>
      <c r="L18" s="1" t="s">
        <v>46</v>
      </c>
    </row>
    <row r="19" spans="1:43" s="23" customFormat="1" x14ac:dyDescent="0.25">
      <c r="B19" s="175">
        <v>1</v>
      </c>
      <c r="C19" s="175"/>
      <c r="D19" s="175"/>
      <c r="E19" s="175"/>
      <c r="F19" s="176"/>
      <c r="G19" s="22">
        <v>2</v>
      </c>
      <c r="H19" s="21">
        <v>3</v>
      </c>
      <c r="I19" s="21">
        <v>4</v>
      </c>
      <c r="J19" s="21">
        <v>5</v>
      </c>
      <c r="K19" s="21" t="s">
        <v>16</v>
      </c>
      <c r="L19" s="21" t="s">
        <v>17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23"/>
      <c r="B20" s="180" t="s">
        <v>50</v>
      </c>
      <c r="C20" s="190"/>
      <c r="D20" s="190"/>
      <c r="E20" s="190"/>
      <c r="F20" s="191"/>
      <c r="G20" s="87">
        <v>0</v>
      </c>
      <c r="H20" s="87">
        <v>0</v>
      </c>
      <c r="I20" s="87">
        <v>0</v>
      </c>
      <c r="J20" s="87">
        <v>0</v>
      </c>
      <c r="K20" s="12">
        <v>0</v>
      </c>
      <c r="L20" s="15">
        <v>0</v>
      </c>
    </row>
    <row r="21" spans="1:43" x14ac:dyDescent="0.25">
      <c r="A21" s="23"/>
      <c r="B21" s="180" t="s">
        <v>51</v>
      </c>
      <c r="C21" s="172"/>
      <c r="D21" s="172"/>
      <c r="E21" s="172"/>
      <c r="F21" s="172"/>
      <c r="G21" s="87">
        <v>0</v>
      </c>
      <c r="H21" s="87">
        <v>0</v>
      </c>
      <c r="I21" s="87">
        <v>0</v>
      </c>
      <c r="J21" s="87">
        <v>0</v>
      </c>
      <c r="K21" s="12">
        <v>0</v>
      </c>
      <c r="L21" s="15">
        <v>0</v>
      </c>
    </row>
    <row r="22" spans="1:43" s="31" customFormat="1" ht="15" customHeight="1" x14ac:dyDescent="0.25">
      <c r="A22" s="23"/>
      <c r="B22" s="187" t="s">
        <v>53</v>
      </c>
      <c r="C22" s="188"/>
      <c r="D22" s="188"/>
      <c r="E22" s="188"/>
      <c r="F22" s="189"/>
      <c r="G22" s="86">
        <v>0</v>
      </c>
      <c r="H22" s="86">
        <v>0</v>
      </c>
      <c r="I22" s="86">
        <v>0</v>
      </c>
      <c r="J22" s="86">
        <v>0</v>
      </c>
      <c r="K22" s="14">
        <v>0</v>
      </c>
      <c r="L22" s="13"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31" customFormat="1" ht="15" customHeight="1" x14ac:dyDescent="0.25">
      <c r="A23" s="23"/>
      <c r="B23" s="187" t="s">
        <v>58</v>
      </c>
      <c r="C23" s="188"/>
      <c r="D23" s="188"/>
      <c r="E23" s="188"/>
      <c r="F23" s="189"/>
      <c r="G23" s="86">
        <v>6457.93</v>
      </c>
      <c r="H23" s="86">
        <v>0</v>
      </c>
      <c r="I23" s="86">
        <v>6303.59</v>
      </c>
      <c r="J23" s="86">
        <v>6303.59</v>
      </c>
      <c r="K23" s="14">
        <f>SUM(J23/G23*100)</f>
        <v>97.61007009986173</v>
      </c>
      <c r="L23" s="13">
        <f>SUM(J23/I23)*100</f>
        <v>100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23"/>
      <c r="B24" s="185" t="s">
        <v>59</v>
      </c>
      <c r="C24" s="178"/>
      <c r="D24" s="178"/>
      <c r="E24" s="178"/>
      <c r="F24" s="178"/>
      <c r="G24" s="86">
        <f>SUM(G23+G15)</f>
        <v>6303.5899999999165</v>
      </c>
      <c r="H24" s="86">
        <v>0</v>
      </c>
      <c r="I24" s="86">
        <v>0</v>
      </c>
      <c r="J24" s="86">
        <f>SUM(J15+J23)</f>
        <v>29978.299999999963</v>
      </c>
      <c r="K24" s="14">
        <v>0</v>
      </c>
      <c r="L24" s="13">
        <v>0</v>
      </c>
    </row>
    <row r="25" spans="1:43" ht="15.75" x14ac:dyDescent="0.25">
      <c r="A25" s="89"/>
      <c r="B25" s="90"/>
      <c r="C25" s="91"/>
      <c r="D25" s="91"/>
      <c r="E25" s="91"/>
      <c r="F25" s="91"/>
      <c r="G25" s="92"/>
      <c r="H25" s="92"/>
      <c r="I25" s="92"/>
      <c r="J25" s="92"/>
      <c r="K25" s="92"/>
      <c r="L25" s="93"/>
      <c r="M25" s="89"/>
    </row>
    <row r="26" spans="1:43" ht="15.75" x14ac:dyDescent="0.25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89"/>
    </row>
    <row r="27" spans="1:43" ht="15.75" x14ac:dyDescent="0.25">
      <c r="B27" s="81"/>
      <c r="C27" s="82"/>
      <c r="D27" s="82"/>
      <c r="E27" s="82"/>
      <c r="F27" s="82"/>
      <c r="G27" s="83"/>
      <c r="H27" s="83"/>
      <c r="I27" s="83"/>
      <c r="J27" s="83"/>
      <c r="K27" s="83"/>
    </row>
    <row r="28" spans="1:43" ht="15" customHeight="1" x14ac:dyDescent="0.25"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</row>
    <row r="29" spans="1:43" x14ac:dyDescent="0.25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</row>
    <row r="30" spans="1:43" ht="15" customHeight="1" x14ac:dyDescent="0.25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</row>
    <row r="31" spans="1:43" ht="13.5" customHeight="1" x14ac:dyDescent="0.25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</row>
    <row r="32" spans="1:43" ht="15" customHeight="1" x14ac:dyDescent="0.2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</row>
    <row r="33" spans="2:12" x14ac:dyDescent="0.25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</row>
  </sheetData>
  <mergeCells count="21"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17:F17"/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80"/>
  <sheetViews>
    <sheetView topLeftCell="B1" workbookViewId="0">
      <selection activeCell="T20" sqref="T20"/>
    </sheetView>
  </sheetViews>
  <sheetFormatPr defaultRowHeight="15" x14ac:dyDescent="0.25"/>
  <cols>
    <col min="2" max="2" width="5.5703125" customWidth="1"/>
    <col min="3" max="3" width="6" customWidth="1"/>
    <col min="4" max="4" width="5.42578125" bestFit="1" customWidth="1"/>
    <col min="5" max="5" width="5.42578125" customWidth="1"/>
    <col min="6" max="6" width="40.7109375" customWidth="1"/>
    <col min="7" max="7" width="13.7109375" customWidth="1"/>
    <col min="8" max="8" width="18.42578125" customWidth="1"/>
    <col min="9" max="9" width="15.42578125" customWidth="1"/>
    <col min="10" max="10" width="13.85546875" customWidth="1"/>
    <col min="11" max="11" width="12.85546875" customWidth="1"/>
    <col min="12" max="12" width="12.28515625" customWidth="1"/>
  </cols>
  <sheetData>
    <row r="1" spans="2:12" ht="15.75" customHeight="1" x14ac:dyDescent="0.25">
      <c r="B1" s="158" t="s">
        <v>10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2:12" ht="18" x14ac:dyDescent="0.25">
      <c r="B2" s="2"/>
      <c r="C2" s="2"/>
      <c r="D2" s="2"/>
      <c r="E2" s="2"/>
      <c r="F2" s="2"/>
      <c r="G2" s="2"/>
      <c r="H2" s="2"/>
      <c r="I2" s="2"/>
      <c r="J2" s="3"/>
      <c r="K2" s="3"/>
    </row>
    <row r="3" spans="2:12" ht="18" customHeight="1" x14ac:dyDescent="0.25">
      <c r="B3" s="158" t="s">
        <v>60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2:12" ht="15.75" customHeight="1" x14ac:dyDescent="0.25">
      <c r="B4" s="158" t="s">
        <v>123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38.25" x14ac:dyDescent="0.25">
      <c r="B6" s="161" t="s">
        <v>6</v>
      </c>
      <c r="C6" s="162"/>
      <c r="D6" s="162"/>
      <c r="E6" s="162"/>
      <c r="F6" s="163"/>
      <c r="G6" s="32" t="s">
        <v>163</v>
      </c>
      <c r="H6" s="32" t="s">
        <v>64</v>
      </c>
      <c r="I6" s="32" t="s">
        <v>65</v>
      </c>
      <c r="J6" s="32" t="s">
        <v>164</v>
      </c>
      <c r="K6" s="32" t="s">
        <v>15</v>
      </c>
      <c r="L6" s="32" t="s">
        <v>46</v>
      </c>
    </row>
    <row r="7" spans="2:12" ht="16.5" customHeight="1" x14ac:dyDescent="0.25">
      <c r="B7" s="161">
        <v>1</v>
      </c>
      <c r="C7" s="162"/>
      <c r="D7" s="162"/>
      <c r="E7" s="162"/>
      <c r="F7" s="163"/>
      <c r="G7" s="32">
        <v>2</v>
      </c>
      <c r="H7" s="32">
        <v>3</v>
      </c>
      <c r="I7" s="32">
        <v>4</v>
      </c>
      <c r="J7" s="32">
        <v>5</v>
      </c>
      <c r="K7" s="32" t="s">
        <v>16</v>
      </c>
      <c r="L7" s="32" t="s">
        <v>165</v>
      </c>
    </row>
    <row r="8" spans="2:12" x14ac:dyDescent="0.25">
      <c r="B8" s="6"/>
      <c r="C8" s="6"/>
      <c r="D8" s="6"/>
      <c r="E8" s="6"/>
      <c r="F8" s="6" t="s">
        <v>18</v>
      </c>
      <c r="G8" s="4"/>
      <c r="H8" s="4"/>
      <c r="I8" s="4"/>
      <c r="J8" s="24"/>
      <c r="K8" s="24"/>
      <c r="L8" s="24"/>
    </row>
    <row r="9" spans="2:12" ht="15.75" customHeight="1" x14ac:dyDescent="0.25">
      <c r="B9" s="6">
        <v>6</v>
      </c>
      <c r="C9" s="6"/>
      <c r="D9" s="6"/>
      <c r="E9" s="6"/>
      <c r="F9" s="6" t="s">
        <v>2</v>
      </c>
      <c r="G9" s="47">
        <f>SUM(G10+G15+G19+G17+G22+G24)</f>
        <v>1160239.79</v>
      </c>
      <c r="H9" s="47">
        <f>SUM(H10+H19+H17+H22+H24)</f>
        <v>1450461</v>
      </c>
      <c r="I9" s="47">
        <f>SUM(I10+I19+I17+I22+I24)</f>
        <v>1352122.1</v>
      </c>
      <c r="J9" s="47">
        <f>SUM(J10+J15+J17+J19+J24)</f>
        <v>1342103.27</v>
      </c>
      <c r="K9" s="95">
        <f t="shared" ref="K9:K25" si="0">J9/G9*100</f>
        <v>115.67464601433812</v>
      </c>
      <c r="L9" s="96">
        <f>SUM(J9/H9*100)</f>
        <v>92.529428230059267</v>
      </c>
    </row>
    <row r="10" spans="2:12" ht="25.5" x14ac:dyDescent="0.25">
      <c r="B10" s="6"/>
      <c r="C10" s="6">
        <v>63</v>
      </c>
      <c r="D10" s="10"/>
      <c r="E10" s="10"/>
      <c r="F10" s="10" t="s">
        <v>19</v>
      </c>
      <c r="G10" s="46">
        <f>SUM(G11:G14)</f>
        <v>34031.599999999999</v>
      </c>
      <c r="H10" s="46">
        <f>SUM(H11:H14)</f>
        <v>36626</v>
      </c>
      <c r="I10" s="46">
        <f>SUM(I11:I14)</f>
        <v>35466.400000000001</v>
      </c>
      <c r="J10" s="46">
        <f>SUM(J11:J14)</f>
        <v>50379.199999999997</v>
      </c>
      <c r="K10" s="95">
        <f t="shared" si="0"/>
        <v>148.03653075377002</v>
      </c>
      <c r="L10" s="96">
        <f t="shared" ref="L10:L25" si="1">SUM(J10/H10*100)</f>
        <v>137.55037405122044</v>
      </c>
    </row>
    <row r="11" spans="2:12" ht="25.5" x14ac:dyDescent="0.25">
      <c r="B11" s="6"/>
      <c r="C11" s="6"/>
      <c r="D11" s="10">
        <v>632</v>
      </c>
      <c r="E11" s="10"/>
      <c r="F11" s="10" t="s">
        <v>120</v>
      </c>
      <c r="G11" s="94">
        <v>2000</v>
      </c>
      <c r="H11" s="46">
        <v>0</v>
      </c>
      <c r="I11" s="46">
        <v>0</v>
      </c>
      <c r="J11" s="46">
        <v>0</v>
      </c>
      <c r="K11" s="95">
        <f t="shared" si="0"/>
        <v>0</v>
      </c>
      <c r="L11" s="96" t="e">
        <f t="shared" si="1"/>
        <v>#DIV/0!</v>
      </c>
    </row>
    <row r="12" spans="2:12" ht="25.5" x14ac:dyDescent="0.25">
      <c r="B12" s="6"/>
      <c r="C12" s="6"/>
      <c r="D12" s="10">
        <v>634</v>
      </c>
      <c r="E12" s="10"/>
      <c r="F12" s="10" t="s">
        <v>169</v>
      </c>
      <c r="G12" s="94">
        <v>0</v>
      </c>
      <c r="H12" s="46">
        <v>0</v>
      </c>
      <c r="I12" s="46">
        <v>0</v>
      </c>
      <c r="J12" s="46">
        <v>14950</v>
      </c>
      <c r="K12" s="95" t="e">
        <f t="shared" si="0"/>
        <v>#DIV/0!</v>
      </c>
      <c r="L12" s="96" t="e">
        <f t="shared" si="1"/>
        <v>#DIV/0!</v>
      </c>
    </row>
    <row r="13" spans="2:12" x14ac:dyDescent="0.25">
      <c r="B13" s="7"/>
      <c r="C13" s="19"/>
      <c r="D13" s="7">
        <v>636</v>
      </c>
      <c r="E13" s="7"/>
      <c r="F13" s="7" t="s">
        <v>66</v>
      </c>
      <c r="G13" s="48">
        <v>32031.599999999999</v>
      </c>
      <c r="H13" s="48">
        <v>36626</v>
      </c>
      <c r="I13" s="48">
        <v>35466.400000000001</v>
      </c>
      <c r="J13" s="46">
        <v>35429.199999999997</v>
      </c>
      <c r="K13" s="95">
        <f t="shared" si="0"/>
        <v>110.60702556225728</v>
      </c>
      <c r="L13" s="96">
        <f t="shared" si="1"/>
        <v>96.73237590782503</v>
      </c>
    </row>
    <row r="14" spans="2:12" x14ac:dyDescent="0.25">
      <c r="B14" s="7"/>
      <c r="C14" s="19"/>
      <c r="D14" s="7">
        <v>638</v>
      </c>
      <c r="E14" s="7"/>
      <c r="F14" s="7" t="s">
        <v>67</v>
      </c>
      <c r="G14" s="48">
        <v>0</v>
      </c>
      <c r="H14" s="48">
        <v>0</v>
      </c>
      <c r="I14" s="48">
        <v>0</v>
      </c>
      <c r="J14" s="46">
        <v>0</v>
      </c>
      <c r="K14" s="95" t="e">
        <f t="shared" si="0"/>
        <v>#DIV/0!</v>
      </c>
      <c r="L14" s="96" t="e">
        <f t="shared" si="1"/>
        <v>#DIV/0!</v>
      </c>
    </row>
    <row r="15" spans="2:12" x14ac:dyDescent="0.25">
      <c r="B15" s="7"/>
      <c r="C15" s="19">
        <v>64</v>
      </c>
      <c r="D15" s="8"/>
      <c r="E15" s="8" t="s">
        <v>14</v>
      </c>
      <c r="F15" s="7" t="s">
        <v>121</v>
      </c>
      <c r="G15" s="48">
        <f>SUM(G16)</f>
        <v>44.8</v>
      </c>
      <c r="H15" s="48">
        <v>0</v>
      </c>
      <c r="I15" s="48">
        <v>0</v>
      </c>
      <c r="J15" s="46">
        <f>SUM(J16)</f>
        <v>44.91</v>
      </c>
      <c r="K15" s="95">
        <f t="shared" si="0"/>
        <v>100.24553571428572</v>
      </c>
      <c r="L15" s="96" t="e">
        <f t="shared" si="1"/>
        <v>#DIV/0!</v>
      </c>
    </row>
    <row r="16" spans="2:12" x14ac:dyDescent="0.25">
      <c r="B16" s="7"/>
      <c r="C16" s="19"/>
      <c r="D16" s="8">
        <v>641</v>
      </c>
      <c r="E16" s="8"/>
      <c r="F16" s="7" t="s">
        <v>122</v>
      </c>
      <c r="G16" s="48">
        <v>44.8</v>
      </c>
      <c r="H16" s="48">
        <v>0</v>
      </c>
      <c r="I16" s="48">
        <v>0</v>
      </c>
      <c r="J16" s="46">
        <v>44.91</v>
      </c>
      <c r="K16" s="95">
        <f t="shared" si="0"/>
        <v>100.24553571428572</v>
      </c>
      <c r="L16" s="96" t="e">
        <f t="shared" si="1"/>
        <v>#DIV/0!</v>
      </c>
    </row>
    <row r="17" spans="2:12" ht="25.5" x14ac:dyDescent="0.25">
      <c r="B17" s="7"/>
      <c r="C17" s="19">
        <v>65</v>
      </c>
      <c r="D17" s="8"/>
      <c r="E17" s="8"/>
      <c r="F17" s="25" t="s">
        <v>68</v>
      </c>
      <c r="G17" s="46">
        <f t="shared" ref="G17:I17" si="2">SUM(G18)</f>
        <v>165919.39000000001</v>
      </c>
      <c r="H17" s="46">
        <f t="shared" si="2"/>
        <v>209073</v>
      </c>
      <c r="I17" s="46">
        <f t="shared" si="2"/>
        <v>178735.7</v>
      </c>
      <c r="J17" s="46">
        <f>SUM(J18)</f>
        <v>93896.65</v>
      </c>
      <c r="K17" s="95">
        <f t="shared" si="0"/>
        <v>56.591728067466974</v>
      </c>
      <c r="L17" s="96">
        <f t="shared" si="1"/>
        <v>44.910940197921292</v>
      </c>
    </row>
    <row r="18" spans="2:12" x14ac:dyDescent="0.25">
      <c r="B18" s="7"/>
      <c r="C18" s="19"/>
      <c r="D18" s="8">
        <v>652</v>
      </c>
      <c r="E18" s="8"/>
      <c r="F18" s="25" t="s">
        <v>69</v>
      </c>
      <c r="G18" s="48">
        <v>165919.39000000001</v>
      </c>
      <c r="H18" s="48">
        <v>209073</v>
      </c>
      <c r="I18" s="48">
        <v>178735.7</v>
      </c>
      <c r="J18" s="46">
        <v>93896.65</v>
      </c>
      <c r="K18" s="95">
        <f t="shared" si="0"/>
        <v>56.591728067466974</v>
      </c>
      <c r="L18" s="96">
        <f t="shared" si="1"/>
        <v>44.910940197921292</v>
      </c>
    </row>
    <row r="19" spans="2:12" ht="25.5" x14ac:dyDescent="0.25">
      <c r="B19" s="7"/>
      <c r="C19" s="19">
        <v>66</v>
      </c>
      <c r="D19" s="8"/>
      <c r="E19" s="8"/>
      <c r="F19" s="10" t="s">
        <v>20</v>
      </c>
      <c r="G19" s="46">
        <f t="shared" ref="G19:I19" si="3">SUM(G20)</f>
        <v>2415.94</v>
      </c>
      <c r="H19" s="46">
        <f t="shared" si="3"/>
        <v>4000</v>
      </c>
      <c r="I19" s="46">
        <f t="shared" si="3"/>
        <v>6500</v>
      </c>
      <c r="J19" s="46">
        <f>SUM(J20)</f>
        <v>3447.93</v>
      </c>
      <c r="K19" s="95">
        <f t="shared" si="0"/>
        <v>142.71587870559699</v>
      </c>
      <c r="L19" s="96">
        <f t="shared" si="1"/>
        <v>86.198250000000002</v>
      </c>
    </row>
    <row r="20" spans="2:12" ht="25.5" x14ac:dyDescent="0.25">
      <c r="B20" s="7"/>
      <c r="C20" s="19"/>
      <c r="D20" s="8">
        <v>661</v>
      </c>
      <c r="E20" s="8"/>
      <c r="F20" s="10" t="s">
        <v>21</v>
      </c>
      <c r="G20" s="48">
        <f>SUM(G21)</f>
        <v>2415.94</v>
      </c>
      <c r="H20" s="48">
        <f>SUM(H21)</f>
        <v>4000</v>
      </c>
      <c r="I20" s="48">
        <f>SUM(I21)</f>
        <v>6500</v>
      </c>
      <c r="J20" s="46">
        <f>SUM(J21)</f>
        <v>3447.93</v>
      </c>
      <c r="K20" s="95">
        <f t="shared" si="0"/>
        <v>142.71587870559699</v>
      </c>
      <c r="L20" s="96">
        <f t="shared" si="1"/>
        <v>86.198250000000002</v>
      </c>
    </row>
    <row r="21" spans="2:12" x14ac:dyDescent="0.25">
      <c r="B21" s="7"/>
      <c r="C21" s="19"/>
      <c r="D21" s="8"/>
      <c r="E21" s="8">
        <v>6615</v>
      </c>
      <c r="F21" s="10" t="s">
        <v>70</v>
      </c>
      <c r="G21" s="48">
        <v>2415.94</v>
      </c>
      <c r="H21" s="48">
        <v>4000</v>
      </c>
      <c r="I21" s="48">
        <v>6500</v>
      </c>
      <c r="J21" s="46">
        <v>3447.93</v>
      </c>
      <c r="K21" s="95">
        <f t="shared" si="0"/>
        <v>142.71587870559699</v>
      </c>
      <c r="L21" s="96">
        <f t="shared" si="1"/>
        <v>86.198250000000002</v>
      </c>
    </row>
    <row r="22" spans="2:12" ht="38.25" x14ac:dyDescent="0.25">
      <c r="B22" s="7"/>
      <c r="C22" s="19">
        <v>66</v>
      </c>
      <c r="D22" s="8"/>
      <c r="E22" s="8"/>
      <c r="F22" s="10" t="s">
        <v>71</v>
      </c>
      <c r="G22" s="46">
        <f t="shared" ref="G22:I22" si="4">SUM(G23)</f>
        <v>0</v>
      </c>
      <c r="H22" s="46">
        <f t="shared" si="4"/>
        <v>0</v>
      </c>
      <c r="I22" s="46">
        <f t="shared" si="4"/>
        <v>0</v>
      </c>
      <c r="J22" s="46">
        <f>SUM(J23)</f>
        <v>0</v>
      </c>
      <c r="K22" s="95" t="e">
        <f t="shared" si="0"/>
        <v>#DIV/0!</v>
      </c>
      <c r="L22" s="96" t="e">
        <f t="shared" si="1"/>
        <v>#DIV/0!</v>
      </c>
    </row>
    <row r="23" spans="2:12" x14ac:dyDescent="0.25">
      <c r="B23" s="7"/>
      <c r="C23" s="19"/>
      <c r="D23" s="8"/>
      <c r="E23" s="8">
        <v>6631</v>
      </c>
      <c r="F23" s="10" t="s">
        <v>72</v>
      </c>
      <c r="G23" s="48">
        <v>0</v>
      </c>
      <c r="H23" s="48">
        <v>0</v>
      </c>
      <c r="I23" s="48">
        <v>0</v>
      </c>
      <c r="J23" s="46">
        <v>0</v>
      </c>
      <c r="K23" s="95" t="e">
        <f t="shared" si="0"/>
        <v>#DIV/0!</v>
      </c>
      <c r="L23" s="96" t="e">
        <f t="shared" si="1"/>
        <v>#DIV/0!</v>
      </c>
    </row>
    <row r="24" spans="2:12" ht="25.5" x14ac:dyDescent="0.25">
      <c r="B24" s="7"/>
      <c r="C24" s="19">
        <v>67</v>
      </c>
      <c r="D24" s="8"/>
      <c r="E24" s="8"/>
      <c r="F24" s="10" t="s">
        <v>73</v>
      </c>
      <c r="G24" s="46">
        <f t="shared" ref="G24:I24" si="5">SUM(G25)</f>
        <v>957828.06</v>
      </c>
      <c r="H24" s="46">
        <f t="shared" si="5"/>
        <v>1200762</v>
      </c>
      <c r="I24" s="46">
        <f t="shared" si="5"/>
        <v>1131420</v>
      </c>
      <c r="J24" s="46">
        <f>SUM(J25)</f>
        <v>1194334.58</v>
      </c>
      <c r="K24" s="95">
        <f t="shared" si="0"/>
        <v>124.69195984924475</v>
      </c>
      <c r="L24" s="96">
        <f t="shared" si="1"/>
        <v>99.464721568470694</v>
      </c>
    </row>
    <row r="25" spans="2:12" ht="25.5" x14ac:dyDescent="0.25">
      <c r="B25" s="7"/>
      <c r="C25" s="19"/>
      <c r="D25" s="8"/>
      <c r="E25" s="8">
        <v>6711</v>
      </c>
      <c r="F25" s="10" t="s">
        <v>74</v>
      </c>
      <c r="G25" s="48">
        <v>957828.06</v>
      </c>
      <c r="H25" s="48">
        <v>1200762</v>
      </c>
      <c r="I25" s="48">
        <v>1131420</v>
      </c>
      <c r="J25" s="46">
        <v>1194334.58</v>
      </c>
      <c r="K25" s="95">
        <f t="shared" si="0"/>
        <v>124.69195984924475</v>
      </c>
      <c r="L25" s="96">
        <f t="shared" si="1"/>
        <v>99.464721568470694</v>
      </c>
    </row>
    <row r="26" spans="2:12" ht="38.25" customHeight="1" x14ac:dyDescent="0.25">
      <c r="B26" s="161" t="s">
        <v>6</v>
      </c>
      <c r="C26" s="162"/>
      <c r="D26" s="162"/>
      <c r="E26" s="162"/>
      <c r="F26" s="163"/>
      <c r="G26" s="32" t="s">
        <v>163</v>
      </c>
      <c r="H26" s="32" t="s">
        <v>64</v>
      </c>
      <c r="I26" s="32" t="s">
        <v>65</v>
      </c>
      <c r="J26" s="32" t="s">
        <v>164</v>
      </c>
      <c r="K26" s="32" t="s">
        <v>15</v>
      </c>
      <c r="L26" s="32" t="s">
        <v>46</v>
      </c>
    </row>
    <row r="27" spans="2:12" ht="12.75" customHeight="1" x14ac:dyDescent="0.25">
      <c r="B27" s="161">
        <v>1</v>
      </c>
      <c r="C27" s="162"/>
      <c r="D27" s="162"/>
      <c r="E27" s="162"/>
      <c r="F27" s="163"/>
      <c r="G27" s="32">
        <v>2</v>
      </c>
      <c r="H27" s="32">
        <v>3</v>
      </c>
      <c r="I27" s="32">
        <v>4</v>
      </c>
      <c r="J27" s="32">
        <v>5</v>
      </c>
      <c r="K27" s="32" t="s">
        <v>16</v>
      </c>
      <c r="L27" s="32" t="s">
        <v>165</v>
      </c>
    </row>
    <row r="28" spans="2:12" x14ac:dyDescent="0.25">
      <c r="B28" s="67" t="s">
        <v>115</v>
      </c>
      <c r="C28" s="67"/>
      <c r="D28" s="67"/>
      <c r="E28" s="67"/>
      <c r="F28" s="67" t="s">
        <v>114</v>
      </c>
      <c r="G28" s="68">
        <f>SUM(G29+G71)</f>
        <v>1160394.1299999999</v>
      </c>
      <c r="H28" s="68">
        <f>SUM(H29+H71)</f>
        <v>1450461</v>
      </c>
      <c r="I28" s="68">
        <f>SUM(I29+I71)</f>
        <v>1352122.1</v>
      </c>
      <c r="J28" s="68">
        <f>SUM(J29+J71)</f>
        <v>1318428.5599999998</v>
      </c>
      <c r="K28" s="80">
        <f t="shared" ref="K28:K59" si="6">SUM(J28/G28*100)</f>
        <v>113.61903045821164</v>
      </c>
      <c r="L28" s="77">
        <f>SUM(J28/H28*100)</f>
        <v>90.897208542663321</v>
      </c>
    </row>
    <row r="29" spans="2:12" x14ac:dyDescent="0.25">
      <c r="B29" s="66">
        <v>3</v>
      </c>
      <c r="C29" s="66"/>
      <c r="D29" s="66"/>
      <c r="E29" s="66"/>
      <c r="F29" s="66" t="s">
        <v>3</v>
      </c>
      <c r="G29" s="71">
        <f>SUM(G30+G36+G68)</f>
        <v>1152062.5999999999</v>
      </c>
      <c r="H29" s="71">
        <f>SUM(H30+H36+H68)</f>
        <v>1415110</v>
      </c>
      <c r="I29" s="71">
        <f>SUM(I30+I36+I68)</f>
        <v>1345122.1</v>
      </c>
      <c r="J29" s="71">
        <f>SUM(J30+J36+J68)</f>
        <v>1289217.3299999998</v>
      </c>
      <c r="K29" s="127">
        <f t="shared" si="6"/>
        <v>111.90514560580303</v>
      </c>
      <c r="L29" s="78">
        <f>SUM(J29/H29)*100</f>
        <v>91.103683105906953</v>
      </c>
    </row>
    <row r="30" spans="2:12" x14ac:dyDescent="0.25">
      <c r="B30" s="51"/>
      <c r="C30" s="51">
        <v>31</v>
      </c>
      <c r="D30" s="51"/>
      <c r="E30" s="51"/>
      <c r="F30" s="51" t="s">
        <v>4</v>
      </c>
      <c r="G30" s="52">
        <f t="shared" ref="G30:I30" si="7">SUM(G31+G33+G34)</f>
        <v>991430.33</v>
      </c>
      <c r="H30" s="52">
        <f t="shared" si="7"/>
        <v>1160941</v>
      </c>
      <c r="I30" s="52">
        <f t="shared" si="7"/>
        <v>1151492</v>
      </c>
      <c r="J30" s="52">
        <f>SUM(J31+J33+J34)</f>
        <v>1114835.27</v>
      </c>
      <c r="K30" s="128">
        <f t="shared" si="6"/>
        <v>112.44716207138832</v>
      </c>
      <c r="L30" s="132">
        <f>SUM(J30/H30)*100</f>
        <v>96.028589738841163</v>
      </c>
    </row>
    <row r="31" spans="2:12" x14ac:dyDescent="0.25">
      <c r="B31" s="7"/>
      <c r="C31" s="7"/>
      <c r="D31" s="7">
        <v>311</v>
      </c>
      <c r="E31" s="7"/>
      <c r="F31" s="7" t="s">
        <v>23</v>
      </c>
      <c r="G31" s="46">
        <f t="shared" ref="G31:I31" si="8">SUM(G32)</f>
        <v>808157.53</v>
      </c>
      <c r="H31" s="46">
        <f t="shared" si="8"/>
        <v>941420</v>
      </c>
      <c r="I31" s="46">
        <f t="shared" si="8"/>
        <v>959420</v>
      </c>
      <c r="J31" s="46">
        <f>SUM(J32)</f>
        <v>910085.48</v>
      </c>
      <c r="K31" s="129">
        <f t="shared" si="6"/>
        <v>112.61238634997312</v>
      </c>
      <c r="L31" s="79">
        <f>SUM(J31/H31*100)</f>
        <v>96.67156848165537</v>
      </c>
    </row>
    <row r="32" spans="2:12" x14ac:dyDescent="0.25">
      <c r="B32" s="7"/>
      <c r="C32" s="7"/>
      <c r="D32" s="7"/>
      <c r="E32" s="7">
        <v>3111</v>
      </c>
      <c r="F32" s="7" t="s">
        <v>24</v>
      </c>
      <c r="G32" s="48">
        <v>808157.53</v>
      </c>
      <c r="H32" s="48">
        <v>941420</v>
      </c>
      <c r="I32" s="48">
        <v>959420</v>
      </c>
      <c r="J32" s="46">
        <v>910085.48</v>
      </c>
      <c r="K32" s="129">
        <f t="shared" si="6"/>
        <v>112.61238634997312</v>
      </c>
      <c r="L32" s="79">
        <f t="shared" ref="L32:L35" si="9">SUM(J32/H32*100)</f>
        <v>96.67156848165537</v>
      </c>
    </row>
    <row r="33" spans="2:12" x14ac:dyDescent="0.25">
      <c r="B33" s="7"/>
      <c r="C33" s="7"/>
      <c r="D33" s="7">
        <v>312</v>
      </c>
      <c r="E33" s="7"/>
      <c r="F33" s="7" t="s">
        <v>75</v>
      </c>
      <c r="G33" s="48">
        <v>60840.2</v>
      </c>
      <c r="H33" s="48">
        <v>67521</v>
      </c>
      <c r="I33" s="48">
        <v>58072</v>
      </c>
      <c r="J33" s="46">
        <v>62316.36</v>
      </c>
      <c r="K33" s="129">
        <f t="shared" si="6"/>
        <v>102.42629051186552</v>
      </c>
      <c r="L33" s="79">
        <f t="shared" si="9"/>
        <v>92.291820322566309</v>
      </c>
    </row>
    <row r="34" spans="2:12" x14ac:dyDescent="0.25">
      <c r="B34" s="7"/>
      <c r="C34" s="7"/>
      <c r="D34" s="7">
        <v>313</v>
      </c>
      <c r="E34" s="7"/>
      <c r="F34" s="7" t="s">
        <v>76</v>
      </c>
      <c r="G34" s="46">
        <f t="shared" ref="G34:I34" si="10">SUM(G35)</f>
        <v>122432.6</v>
      </c>
      <c r="H34" s="46">
        <f t="shared" si="10"/>
        <v>152000</v>
      </c>
      <c r="I34" s="46">
        <f t="shared" si="10"/>
        <v>134000</v>
      </c>
      <c r="J34" s="46">
        <f>SUM(J35)</f>
        <v>142433.43</v>
      </c>
      <c r="K34" s="129">
        <f t="shared" si="6"/>
        <v>116.33619640520578</v>
      </c>
      <c r="L34" s="79">
        <f t="shared" si="9"/>
        <v>93.706203947368422</v>
      </c>
    </row>
    <row r="35" spans="2:12" x14ac:dyDescent="0.25">
      <c r="B35" s="7"/>
      <c r="C35" s="7"/>
      <c r="D35" s="7"/>
      <c r="E35" s="7">
        <v>3132</v>
      </c>
      <c r="F35" s="7" t="s">
        <v>77</v>
      </c>
      <c r="G35" s="48">
        <v>122432.6</v>
      </c>
      <c r="H35" s="48">
        <v>152000</v>
      </c>
      <c r="I35" s="48">
        <v>134000</v>
      </c>
      <c r="J35" s="46">
        <v>142433.43</v>
      </c>
      <c r="K35" s="129">
        <f t="shared" si="6"/>
        <v>116.33619640520578</v>
      </c>
      <c r="L35" s="79">
        <f t="shared" si="9"/>
        <v>93.706203947368422</v>
      </c>
    </row>
    <row r="36" spans="2:12" x14ac:dyDescent="0.25">
      <c r="B36" s="53"/>
      <c r="C36" s="55">
        <v>32</v>
      </c>
      <c r="D36" s="54"/>
      <c r="E36" s="54"/>
      <c r="F36" s="55" t="s">
        <v>11</v>
      </c>
      <c r="G36" s="52">
        <f>SUM(G37+G42+G49+G59+G60)</f>
        <v>159218.63</v>
      </c>
      <c r="H36" s="52">
        <f t="shared" ref="H36:I36" si="11">SUM(H37+H42+H49+H59+H60)</f>
        <v>251969</v>
      </c>
      <c r="I36" s="52">
        <f t="shared" si="11"/>
        <v>191630.1</v>
      </c>
      <c r="J36" s="52">
        <f>SUM(J37+J42+J49+J59+J60)</f>
        <v>172931.65000000002</v>
      </c>
      <c r="K36" s="128">
        <f t="shared" si="6"/>
        <v>108.61269814970775</v>
      </c>
      <c r="L36" s="132">
        <f>SUM(J36/H36)*100</f>
        <v>68.632113474276608</v>
      </c>
    </row>
    <row r="37" spans="2:12" x14ac:dyDescent="0.25">
      <c r="B37" s="56"/>
      <c r="C37" s="56"/>
      <c r="D37" s="56">
        <v>321</v>
      </c>
      <c r="E37" s="56"/>
      <c r="F37" s="56" t="s">
        <v>25</v>
      </c>
      <c r="G37" s="57">
        <f t="shared" ref="G37:H37" si="12">SUM(G38:G41)</f>
        <v>9983.1899999999987</v>
      </c>
      <c r="H37" s="57">
        <f t="shared" si="12"/>
        <v>19154</v>
      </c>
      <c r="I37" s="57">
        <f>SUM(I38:I41)</f>
        <v>10842.85</v>
      </c>
      <c r="J37" s="57">
        <f>SUM(J38:J40)</f>
        <v>12772.449999999999</v>
      </c>
      <c r="K37" s="131">
        <f t="shared" si="6"/>
        <v>127.93956641113712</v>
      </c>
      <c r="L37" s="132">
        <f>SUM(J37/H37)*100</f>
        <v>66.682938289652284</v>
      </c>
    </row>
    <row r="38" spans="2:12" x14ac:dyDescent="0.25">
      <c r="B38" s="7"/>
      <c r="C38" s="19"/>
      <c r="D38" s="7"/>
      <c r="E38" s="7">
        <v>3211</v>
      </c>
      <c r="F38" s="25" t="s">
        <v>26</v>
      </c>
      <c r="G38" s="48">
        <v>726.49</v>
      </c>
      <c r="H38" s="48">
        <v>2154</v>
      </c>
      <c r="I38" s="48">
        <v>1700</v>
      </c>
      <c r="J38" s="46">
        <v>878.55</v>
      </c>
      <c r="K38" s="129">
        <f t="shared" si="6"/>
        <v>120.93077674847554</v>
      </c>
      <c r="L38" s="79">
        <f t="shared" ref="L38:L58" si="13">SUM(J38/H38*100)</f>
        <v>40.786908077994426</v>
      </c>
    </row>
    <row r="39" spans="2:12" x14ac:dyDescent="0.25">
      <c r="B39" s="7"/>
      <c r="C39" s="19"/>
      <c r="D39" s="8"/>
      <c r="E39" s="7">
        <v>3212</v>
      </c>
      <c r="F39" s="7" t="s">
        <v>78</v>
      </c>
      <c r="G39" s="48">
        <v>7363.7</v>
      </c>
      <c r="H39" s="48">
        <v>11000</v>
      </c>
      <c r="I39" s="48">
        <v>6000</v>
      </c>
      <c r="J39" s="46">
        <v>10215.4</v>
      </c>
      <c r="K39" s="129">
        <f t="shared" si="6"/>
        <v>138.726455450385</v>
      </c>
      <c r="L39" s="79">
        <f t="shared" si="13"/>
        <v>92.86727272727272</v>
      </c>
    </row>
    <row r="40" spans="2:12" x14ac:dyDescent="0.25">
      <c r="B40" s="7"/>
      <c r="C40" s="19"/>
      <c r="D40" s="8"/>
      <c r="E40" s="7">
        <v>3213</v>
      </c>
      <c r="F40" s="7" t="s">
        <v>79</v>
      </c>
      <c r="G40" s="48">
        <v>1893</v>
      </c>
      <c r="H40" s="48">
        <v>6000</v>
      </c>
      <c r="I40" s="48">
        <v>3142.85</v>
      </c>
      <c r="J40" s="46">
        <v>1678.5</v>
      </c>
      <c r="K40" s="129">
        <f t="shared" si="6"/>
        <v>88.668779714738506</v>
      </c>
      <c r="L40" s="79">
        <f t="shared" si="13"/>
        <v>27.975000000000001</v>
      </c>
    </row>
    <row r="41" spans="2:12" x14ac:dyDescent="0.25">
      <c r="B41" s="7"/>
      <c r="C41" s="19"/>
      <c r="D41" s="8"/>
      <c r="E41" s="7">
        <v>3214</v>
      </c>
      <c r="F41" s="7" t="s">
        <v>109</v>
      </c>
      <c r="G41" s="48">
        <v>0</v>
      </c>
      <c r="H41" s="48"/>
      <c r="I41" s="48">
        <v>0</v>
      </c>
      <c r="J41" s="46">
        <f>SUM('[1]PR-RAS'!$E$169)</f>
        <v>0</v>
      </c>
      <c r="K41" s="129" t="e">
        <f t="shared" si="6"/>
        <v>#DIV/0!</v>
      </c>
      <c r="L41" s="79" t="e">
        <f t="shared" si="13"/>
        <v>#DIV/0!</v>
      </c>
    </row>
    <row r="42" spans="2:12" x14ac:dyDescent="0.25">
      <c r="B42" s="56"/>
      <c r="C42" s="56"/>
      <c r="D42" s="58">
        <v>322</v>
      </c>
      <c r="E42" s="58"/>
      <c r="F42" s="56" t="s">
        <v>80</v>
      </c>
      <c r="G42" s="57">
        <f t="shared" ref="G42:H42" si="14">SUM(G43:G48)</f>
        <v>119177.91999999998</v>
      </c>
      <c r="H42" s="57">
        <f t="shared" si="14"/>
        <v>171880</v>
      </c>
      <c r="I42" s="57">
        <f>SUM(I43:I48)</f>
        <v>146391.25</v>
      </c>
      <c r="J42" s="57">
        <f t="shared" ref="J42" si="15">SUM(J43:J48)</f>
        <v>125629.93000000001</v>
      </c>
      <c r="K42" s="131">
        <f t="shared" si="6"/>
        <v>105.41376288493709</v>
      </c>
      <c r="L42" s="132">
        <f>SUM(J42/H42)*100</f>
        <v>73.091651151966502</v>
      </c>
    </row>
    <row r="43" spans="2:12" x14ac:dyDescent="0.25">
      <c r="B43" s="7"/>
      <c r="C43" s="7"/>
      <c r="D43" s="8"/>
      <c r="E43" s="8">
        <v>3221</v>
      </c>
      <c r="F43" s="7" t="s">
        <v>81</v>
      </c>
      <c r="G43" s="48">
        <v>21431.55</v>
      </c>
      <c r="H43" s="48">
        <v>30680</v>
      </c>
      <c r="I43" s="48">
        <v>25166.400000000001</v>
      </c>
      <c r="J43" s="46">
        <v>21215.64</v>
      </c>
      <c r="K43" s="129">
        <f t="shared" si="6"/>
        <v>98.992560034155247</v>
      </c>
      <c r="L43" s="79">
        <f t="shared" si="13"/>
        <v>69.151368970013039</v>
      </c>
    </row>
    <row r="44" spans="2:12" x14ac:dyDescent="0.25">
      <c r="B44" s="7"/>
      <c r="C44" s="7"/>
      <c r="D44" s="8"/>
      <c r="E44" s="8">
        <v>3222</v>
      </c>
      <c r="F44" s="7" t="s">
        <v>82</v>
      </c>
      <c r="G44" s="48">
        <v>62473.56</v>
      </c>
      <c r="H44" s="48">
        <v>80000</v>
      </c>
      <c r="I44" s="48">
        <v>77000</v>
      </c>
      <c r="J44" s="46">
        <v>62558.02</v>
      </c>
      <c r="K44" s="129">
        <f t="shared" si="6"/>
        <v>100.135193192128</v>
      </c>
      <c r="L44" s="79">
        <f t="shared" si="13"/>
        <v>78.197524999999999</v>
      </c>
    </row>
    <row r="45" spans="2:12" ht="13.5" customHeight="1" x14ac:dyDescent="0.25">
      <c r="B45" s="7"/>
      <c r="C45" s="7"/>
      <c r="D45" s="8"/>
      <c r="E45" s="8">
        <v>3223</v>
      </c>
      <c r="F45" s="7" t="s">
        <v>83</v>
      </c>
      <c r="G45" s="48">
        <v>25685.37</v>
      </c>
      <c r="H45" s="48">
        <v>44000</v>
      </c>
      <c r="I45" s="48">
        <v>32500</v>
      </c>
      <c r="J45" s="46">
        <v>27752.86</v>
      </c>
      <c r="K45" s="129">
        <f t="shared" si="6"/>
        <v>108.04929031584906</v>
      </c>
      <c r="L45" s="79">
        <f t="shared" si="13"/>
        <v>63.074681818181823</v>
      </c>
    </row>
    <row r="46" spans="2:12" x14ac:dyDescent="0.25">
      <c r="B46" s="7"/>
      <c r="C46" s="7"/>
      <c r="D46" s="8"/>
      <c r="E46" s="8">
        <v>3224</v>
      </c>
      <c r="F46" s="7" t="s">
        <v>84</v>
      </c>
      <c r="G46" s="48">
        <v>1831.51</v>
      </c>
      <c r="H46" s="48">
        <v>7200</v>
      </c>
      <c r="I46" s="48">
        <v>4200</v>
      </c>
      <c r="J46" s="46">
        <v>3961.99</v>
      </c>
      <c r="K46" s="129">
        <f t="shared" si="6"/>
        <v>216.32368919634618</v>
      </c>
      <c r="L46" s="79">
        <f t="shared" si="13"/>
        <v>55.027638888888887</v>
      </c>
    </row>
    <row r="47" spans="2:12" x14ac:dyDescent="0.25">
      <c r="B47" s="7"/>
      <c r="C47" s="7"/>
      <c r="D47" s="8"/>
      <c r="E47" s="8">
        <v>3225</v>
      </c>
      <c r="F47" s="7" t="s">
        <v>85</v>
      </c>
      <c r="G47" s="48">
        <v>7755.93</v>
      </c>
      <c r="H47" s="48">
        <v>7500</v>
      </c>
      <c r="I47" s="48">
        <v>6024.85</v>
      </c>
      <c r="J47" s="46">
        <v>9127.92</v>
      </c>
      <c r="K47" s="129">
        <f t="shared" si="6"/>
        <v>117.68956140656246</v>
      </c>
      <c r="L47" s="79">
        <f t="shared" si="13"/>
        <v>121.70559999999999</v>
      </c>
    </row>
    <row r="48" spans="2:12" x14ac:dyDescent="0.25">
      <c r="B48" s="7"/>
      <c r="C48" s="7"/>
      <c r="D48" s="8"/>
      <c r="E48" s="8">
        <v>3227</v>
      </c>
      <c r="F48" s="7" t="s">
        <v>110</v>
      </c>
      <c r="G48" s="48">
        <v>0</v>
      </c>
      <c r="H48" s="48">
        <v>2500</v>
      </c>
      <c r="I48" s="48">
        <v>1500</v>
      </c>
      <c r="J48" s="46">
        <v>1013.5</v>
      </c>
      <c r="K48" s="129" t="e">
        <f t="shared" si="6"/>
        <v>#DIV/0!</v>
      </c>
      <c r="L48" s="79">
        <f t="shared" si="13"/>
        <v>40.54</v>
      </c>
    </row>
    <row r="49" spans="2:12" x14ac:dyDescent="0.25">
      <c r="B49" s="53"/>
      <c r="C49" s="53"/>
      <c r="D49" s="54">
        <v>323</v>
      </c>
      <c r="E49" s="54"/>
      <c r="F49" s="53" t="s">
        <v>86</v>
      </c>
      <c r="G49" s="60">
        <f t="shared" ref="G49:I49" si="16">SUM(G50:G58)</f>
        <v>25278.79</v>
      </c>
      <c r="H49" s="60">
        <f t="shared" si="16"/>
        <v>55549</v>
      </c>
      <c r="I49" s="60">
        <f t="shared" si="16"/>
        <v>27900</v>
      </c>
      <c r="J49" s="60">
        <f>SUM(J50:J58)</f>
        <v>31208.140000000007</v>
      </c>
      <c r="K49" s="128">
        <f t="shared" si="6"/>
        <v>123.4558299665451</v>
      </c>
      <c r="L49" s="132">
        <f>SUM(J49/H49)*100</f>
        <v>56.181281391204173</v>
      </c>
    </row>
    <row r="50" spans="2:12" s="38" customFormat="1" x14ac:dyDescent="0.25">
      <c r="B50" s="7"/>
      <c r="C50" s="7"/>
      <c r="D50" s="8"/>
      <c r="E50" s="8">
        <v>3231</v>
      </c>
      <c r="F50" s="7" t="s">
        <v>87</v>
      </c>
      <c r="G50" s="48">
        <v>2476.69</v>
      </c>
      <c r="H50" s="48">
        <v>4005</v>
      </c>
      <c r="I50" s="48">
        <v>3300</v>
      </c>
      <c r="J50" s="59">
        <v>2625.46</v>
      </c>
      <c r="K50" s="129">
        <f t="shared" si="6"/>
        <v>106.0068074728771</v>
      </c>
      <c r="L50" s="79">
        <f t="shared" si="13"/>
        <v>65.554556803995013</v>
      </c>
    </row>
    <row r="51" spans="2:12" s="38" customFormat="1" x14ac:dyDescent="0.25">
      <c r="B51" s="7"/>
      <c r="C51" s="7"/>
      <c r="D51" s="8"/>
      <c r="E51" s="8">
        <v>3232</v>
      </c>
      <c r="F51" s="7" t="s">
        <v>88</v>
      </c>
      <c r="G51" s="48">
        <v>3033.21</v>
      </c>
      <c r="H51" s="48">
        <v>17118</v>
      </c>
      <c r="I51" s="48">
        <v>5000</v>
      </c>
      <c r="J51" s="59">
        <v>9437.23</v>
      </c>
      <c r="K51" s="129">
        <f t="shared" si="6"/>
        <v>311.13012287312779</v>
      </c>
      <c r="L51" s="79">
        <f t="shared" si="13"/>
        <v>55.130447482182497</v>
      </c>
    </row>
    <row r="52" spans="2:12" s="38" customFormat="1" x14ac:dyDescent="0.25">
      <c r="B52" s="7"/>
      <c r="C52" s="7"/>
      <c r="D52" s="8"/>
      <c r="E52" s="8">
        <v>3233</v>
      </c>
      <c r="F52" s="7" t="s">
        <v>89</v>
      </c>
      <c r="G52" s="48">
        <v>0</v>
      </c>
      <c r="H52" s="48">
        <v>0</v>
      </c>
      <c r="I52" s="48">
        <v>0</v>
      </c>
      <c r="J52" s="59">
        <f>SUM('[1]PR-RAS'!$E$181)</f>
        <v>0</v>
      </c>
      <c r="K52" s="129" t="e">
        <f t="shared" si="6"/>
        <v>#DIV/0!</v>
      </c>
      <c r="L52" s="79" t="e">
        <f t="shared" si="13"/>
        <v>#DIV/0!</v>
      </c>
    </row>
    <row r="53" spans="2:12" s="38" customFormat="1" x14ac:dyDescent="0.25">
      <c r="B53" s="7"/>
      <c r="C53" s="7"/>
      <c r="D53" s="8"/>
      <c r="E53" s="8">
        <v>3234</v>
      </c>
      <c r="F53" s="7" t="s">
        <v>90</v>
      </c>
      <c r="G53" s="48">
        <v>5807.21</v>
      </c>
      <c r="H53" s="48">
        <v>11500</v>
      </c>
      <c r="I53" s="48">
        <v>6000</v>
      </c>
      <c r="J53" s="59">
        <v>5766.52</v>
      </c>
      <c r="K53" s="129">
        <f t="shared" si="6"/>
        <v>99.299319294463274</v>
      </c>
      <c r="L53" s="79">
        <f t="shared" si="13"/>
        <v>50.143652173913047</v>
      </c>
    </row>
    <row r="54" spans="2:12" s="38" customFormat="1" x14ac:dyDescent="0.25">
      <c r="B54" s="7"/>
      <c r="C54" s="7"/>
      <c r="D54" s="8"/>
      <c r="E54" s="8">
        <v>3235</v>
      </c>
      <c r="F54" s="7" t="s">
        <v>91</v>
      </c>
      <c r="G54" s="48">
        <v>508.64</v>
      </c>
      <c r="H54" s="48">
        <v>1500</v>
      </c>
      <c r="I54" s="48">
        <v>900</v>
      </c>
      <c r="J54" s="59">
        <v>850.08</v>
      </c>
      <c r="K54" s="129">
        <f t="shared" si="6"/>
        <v>167.12802768166091</v>
      </c>
      <c r="L54" s="79">
        <f t="shared" si="13"/>
        <v>56.671999999999997</v>
      </c>
    </row>
    <row r="55" spans="2:12" s="38" customFormat="1" x14ac:dyDescent="0.25">
      <c r="B55" s="7"/>
      <c r="C55" s="7"/>
      <c r="D55" s="8"/>
      <c r="E55" s="8">
        <v>3236</v>
      </c>
      <c r="F55" s="7" t="s">
        <v>92</v>
      </c>
      <c r="G55" s="48">
        <v>1898.21</v>
      </c>
      <c r="H55" s="48">
        <v>6470</v>
      </c>
      <c r="I55" s="48">
        <v>2700</v>
      </c>
      <c r="J55" s="59">
        <v>3160.51</v>
      </c>
      <c r="K55" s="129">
        <f t="shared" si="6"/>
        <v>166.49949162632166</v>
      </c>
      <c r="L55" s="79">
        <f t="shared" si="13"/>
        <v>48.848686244204018</v>
      </c>
    </row>
    <row r="56" spans="2:12" s="38" customFormat="1" x14ac:dyDescent="0.25">
      <c r="B56" s="7"/>
      <c r="C56" s="7"/>
      <c r="D56" s="8"/>
      <c r="E56" s="8">
        <v>3237</v>
      </c>
      <c r="F56" s="7" t="s">
        <v>93</v>
      </c>
      <c r="G56" s="48">
        <v>5285.01</v>
      </c>
      <c r="H56" s="48">
        <v>5200</v>
      </c>
      <c r="I56" s="48">
        <v>4000</v>
      </c>
      <c r="J56" s="59">
        <v>4382.88</v>
      </c>
      <c r="K56" s="129">
        <f t="shared" si="6"/>
        <v>82.930401266979629</v>
      </c>
      <c r="L56" s="79">
        <f t="shared" si="13"/>
        <v>84.286153846153837</v>
      </c>
    </row>
    <row r="57" spans="2:12" s="38" customFormat="1" x14ac:dyDescent="0.25">
      <c r="B57" s="7"/>
      <c r="C57" s="7"/>
      <c r="D57" s="8"/>
      <c r="E57" s="8">
        <v>3238</v>
      </c>
      <c r="F57" s="7" t="s">
        <v>94</v>
      </c>
      <c r="G57" s="48">
        <v>4204.83</v>
      </c>
      <c r="H57" s="48">
        <v>6500</v>
      </c>
      <c r="I57" s="48">
        <v>3600</v>
      </c>
      <c r="J57" s="59">
        <v>3041.9</v>
      </c>
      <c r="K57" s="129">
        <f t="shared" si="6"/>
        <v>72.342996030755117</v>
      </c>
      <c r="L57" s="79">
        <f t="shared" si="13"/>
        <v>46.798461538461538</v>
      </c>
    </row>
    <row r="58" spans="2:12" s="38" customFormat="1" x14ac:dyDescent="0.25">
      <c r="B58" s="7"/>
      <c r="C58" s="7"/>
      <c r="D58" s="8"/>
      <c r="E58" s="8">
        <v>3239</v>
      </c>
      <c r="F58" s="7" t="s">
        <v>95</v>
      </c>
      <c r="G58" s="48">
        <v>2064.9899999999998</v>
      </c>
      <c r="H58" s="48">
        <v>3256</v>
      </c>
      <c r="I58" s="48">
        <v>2400</v>
      </c>
      <c r="J58" s="59">
        <v>1943.56</v>
      </c>
      <c r="K58" s="129">
        <f t="shared" si="6"/>
        <v>94.119584114208791</v>
      </c>
      <c r="L58" s="79">
        <f t="shared" si="13"/>
        <v>59.691646191646186</v>
      </c>
    </row>
    <row r="59" spans="2:12" s="38" customFormat="1" x14ac:dyDescent="0.25">
      <c r="B59" s="53"/>
      <c r="C59" s="53"/>
      <c r="D59" s="54">
        <v>324</v>
      </c>
      <c r="E59" s="54"/>
      <c r="F59" s="53" t="s">
        <v>96</v>
      </c>
      <c r="G59" s="60">
        <f>SUM('[1]PR-RAS'!$E$188)</f>
        <v>0</v>
      </c>
      <c r="H59" s="60">
        <f>SUM('[1]PR-RAS'!$D$188)</f>
        <v>0</v>
      </c>
      <c r="I59" s="60">
        <f>SUM('[1]PR-RAS'!$E$188)</f>
        <v>0</v>
      </c>
      <c r="J59" s="60">
        <f>SUM('[1]PR-RAS'!$E$188)</f>
        <v>0</v>
      </c>
      <c r="K59" s="128" t="e">
        <f t="shared" si="6"/>
        <v>#DIV/0!</v>
      </c>
      <c r="L59" s="132" t="e">
        <f>SUM(J59/H59)*100</f>
        <v>#DIV/0!</v>
      </c>
    </row>
    <row r="60" spans="2:12" s="38" customFormat="1" x14ac:dyDescent="0.25">
      <c r="B60" s="53"/>
      <c r="C60" s="53"/>
      <c r="D60" s="54">
        <v>329</v>
      </c>
      <c r="E60" s="54"/>
      <c r="F60" s="53" t="s">
        <v>97</v>
      </c>
      <c r="G60" s="60">
        <f>SUM(G61:G67)</f>
        <v>4778.7299999999996</v>
      </c>
      <c r="H60" s="60">
        <f t="shared" ref="H60:I60" si="17">SUM(H61:H67)</f>
        <v>5386</v>
      </c>
      <c r="I60" s="60">
        <f t="shared" si="17"/>
        <v>6496</v>
      </c>
      <c r="J60" s="60">
        <f>SUM(J61:J67)</f>
        <v>3321.13</v>
      </c>
      <c r="K60" s="128">
        <f t="shared" ref="K60:K80" si="18">SUM(J60/G60*100)</f>
        <v>69.498172108489086</v>
      </c>
      <c r="L60" s="132">
        <f>SUM(J60/H60)*100</f>
        <v>61.662272558484965</v>
      </c>
    </row>
    <row r="61" spans="2:12" s="38" customFormat="1" ht="25.5" x14ac:dyDescent="0.25">
      <c r="B61" s="7"/>
      <c r="C61" s="7"/>
      <c r="D61" s="8"/>
      <c r="E61" s="8">
        <v>3291</v>
      </c>
      <c r="F61" s="25" t="s">
        <v>98</v>
      </c>
      <c r="G61" s="4">
        <v>0</v>
      </c>
      <c r="H61" s="4">
        <v>0</v>
      </c>
      <c r="I61" s="4">
        <v>0</v>
      </c>
      <c r="J61" s="59">
        <f>SUM('[1]PR-RAS'!$E$195)</f>
        <v>0</v>
      </c>
      <c r="K61" s="129" t="e">
        <f t="shared" si="18"/>
        <v>#DIV/0!</v>
      </c>
      <c r="L61" s="79" t="e">
        <f t="shared" ref="L61:L70" si="19">SUM(J61/H61*100)</f>
        <v>#DIV/0!</v>
      </c>
    </row>
    <row r="62" spans="2:12" s="38" customFormat="1" x14ac:dyDescent="0.25">
      <c r="B62" s="7"/>
      <c r="C62" s="7"/>
      <c r="D62" s="8"/>
      <c r="E62" s="8">
        <v>3292</v>
      </c>
      <c r="F62" s="7" t="s">
        <v>99</v>
      </c>
      <c r="G62" s="48">
        <v>2886.3</v>
      </c>
      <c r="H62" s="48">
        <v>4350</v>
      </c>
      <c r="I62" s="48">
        <v>3750</v>
      </c>
      <c r="J62" s="59">
        <v>2979.93</v>
      </c>
      <c r="K62" s="129">
        <f t="shared" si="18"/>
        <v>103.24394553580707</v>
      </c>
      <c r="L62" s="79">
        <f t="shared" si="19"/>
        <v>68.504137931034478</v>
      </c>
    </row>
    <row r="63" spans="2:12" s="38" customFormat="1" x14ac:dyDescent="0.25">
      <c r="B63" s="7"/>
      <c r="C63" s="7"/>
      <c r="D63" s="8"/>
      <c r="E63" s="8">
        <v>3293</v>
      </c>
      <c r="F63" s="7" t="s">
        <v>100</v>
      </c>
      <c r="G63" s="48">
        <v>0</v>
      </c>
      <c r="H63" s="48">
        <v>100</v>
      </c>
      <c r="I63" s="48">
        <v>100</v>
      </c>
      <c r="J63" s="59">
        <v>0</v>
      </c>
      <c r="K63" s="129" t="e">
        <f t="shared" si="18"/>
        <v>#DIV/0!</v>
      </c>
      <c r="L63" s="79">
        <f t="shared" si="19"/>
        <v>0</v>
      </c>
    </row>
    <row r="64" spans="2:12" s="38" customFormat="1" x14ac:dyDescent="0.25">
      <c r="B64" s="7"/>
      <c r="C64" s="7"/>
      <c r="D64" s="8"/>
      <c r="E64" s="8">
        <v>3294</v>
      </c>
      <c r="F64" s="7" t="s">
        <v>101</v>
      </c>
      <c r="G64" s="48">
        <v>0</v>
      </c>
      <c r="H64" s="48">
        <v>26</v>
      </c>
      <c r="I64" s="48">
        <v>26</v>
      </c>
      <c r="J64" s="59">
        <v>0</v>
      </c>
      <c r="K64" s="129" t="e">
        <f t="shared" si="18"/>
        <v>#DIV/0!</v>
      </c>
      <c r="L64" s="79">
        <f t="shared" si="19"/>
        <v>0</v>
      </c>
    </row>
    <row r="65" spans="2:12" s="38" customFormat="1" x14ac:dyDescent="0.25">
      <c r="B65" s="7"/>
      <c r="C65" s="7"/>
      <c r="D65" s="8"/>
      <c r="E65" s="8">
        <v>3295</v>
      </c>
      <c r="F65" s="7" t="s">
        <v>102</v>
      </c>
      <c r="G65" s="48">
        <v>1684.35</v>
      </c>
      <c r="H65" s="48">
        <v>295</v>
      </c>
      <c r="I65" s="48">
        <v>2320</v>
      </c>
      <c r="J65" s="59">
        <v>127.44</v>
      </c>
      <c r="K65" s="129">
        <f t="shared" si="18"/>
        <v>7.5661234304034197</v>
      </c>
      <c r="L65" s="79">
        <f t="shared" si="19"/>
        <v>43.2</v>
      </c>
    </row>
    <row r="66" spans="2:12" x14ac:dyDescent="0.25">
      <c r="B66" s="7"/>
      <c r="C66" s="7"/>
      <c r="D66" s="8"/>
      <c r="E66" s="8" t="s">
        <v>103</v>
      </c>
      <c r="F66" s="7" t="s">
        <v>104</v>
      </c>
      <c r="G66" s="48">
        <v>0</v>
      </c>
      <c r="H66" s="48"/>
      <c r="I66" s="48">
        <v>0</v>
      </c>
      <c r="J66" s="59">
        <f>SUM('[1]PR-RAS'!$E$200)</f>
        <v>0</v>
      </c>
      <c r="K66" s="129" t="e">
        <f t="shared" si="18"/>
        <v>#DIV/0!</v>
      </c>
      <c r="L66" s="79" t="e">
        <f t="shared" si="19"/>
        <v>#DIV/0!</v>
      </c>
    </row>
    <row r="67" spans="2:12" x14ac:dyDescent="0.25">
      <c r="B67" s="7"/>
      <c r="C67" s="7"/>
      <c r="D67" s="8"/>
      <c r="E67" s="8">
        <v>3299</v>
      </c>
      <c r="F67" s="7" t="s">
        <v>105</v>
      </c>
      <c r="G67" s="48">
        <v>208.08</v>
      </c>
      <c r="H67" s="48">
        <v>615</v>
      </c>
      <c r="I67" s="48">
        <v>300</v>
      </c>
      <c r="J67" s="59">
        <v>213.76</v>
      </c>
      <c r="K67" s="129">
        <f t="shared" si="18"/>
        <v>102.72971933871587</v>
      </c>
      <c r="L67" s="79">
        <f t="shared" si="19"/>
        <v>34.757723577235772</v>
      </c>
    </row>
    <row r="68" spans="2:12" x14ac:dyDescent="0.25">
      <c r="B68" s="61"/>
      <c r="C68" s="61">
        <v>34</v>
      </c>
      <c r="D68" s="62"/>
      <c r="E68" s="62"/>
      <c r="F68" s="61" t="s">
        <v>106</v>
      </c>
      <c r="G68" s="50">
        <f t="shared" ref="G68:I68" si="20">SUM(G69:G70)</f>
        <v>1413.64</v>
      </c>
      <c r="H68" s="50">
        <f t="shared" si="20"/>
        <v>2200</v>
      </c>
      <c r="I68" s="50">
        <f t="shared" si="20"/>
        <v>2000</v>
      </c>
      <c r="J68" s="50">
        <f>SUM(J69:J70)</f>
        <v>1450.41</v>
      </c>
      <c r="K68" s="130">
        <f t="shared" si="18"/>
        <v>102.60108655669053</v>
      </c>
      <c r="L68" s="132">
        <f>SUM(J68/H68)*100</f>
        <v>65.927727272727282</v>
      </c>
    </row>
    <row r="69" spans="2:12" x14ac:dyDescent="0.25">
      <c r="B69" s="7"/>
      <c r="C69" s="7"/>
      <c r="D69" s="8"/>
      <c r="E69" s="8">
        <v>3431</v>
      </c>
      <c r="F69" s="7" t="s">
        <v>107</v>
      </c>
      <c r="G69" s="48">
        <v>1413.64</v>
      </c>
      <c r="H69" s="48">
        <v>2200</v>
      </c>
      <c r="I69" s="48">
        <v>2000</v>
      </c>
      <c r="J69" s="46">
        <v>1450.41</v>
      </c>
      <c r="K69" s="129">
        <f t="shared" si="18"/>
        <v>102.60108655669053</v>
      </c>
      <c r="L69" s="79">
        <f t="shared" si="19"/>
        <v>65.927727272727282</v>
      </c>
    </row>
    <row r="70" spans="2:12" x14ac:dyDescent="0.25">
      <c r="B70" s="7"/>
      <c r="C70" s="7"/>
      <c r="D70" s="8"/>
      <c r="E70" s="8">
        <v>3433</v>
      </c>
      <c r="F70" s="7" t="s">
        <v>108</v>
      </c>
      <c r="G70" s="48">
        <v>0</v>
      </c>
      <c r="H70" s="48">
        <v>0</v>
      </c>
      <c r="I70" s="48">
        <v>0</v>
      </c>
      <c r="J70" s="46">
        <v>0</v>
      </c>
      <c r="K70" s="129" t="e">
        <f t="shared" si="18"/>
        <v>#DIV/0!</v>
      </c>
      <c r="L70" s="79" t="e">
        <f t="shared" si="19"/>
        <v>#DIV/0!</v>
      </c>
    </row>
    <row r="71" spans="2:12" x14ac:dyDescent="0.25">
      <c r="B71" s="69">
        <v>4</v>
      </c>
      <c r="C71" s="69"/>
      <c r="D71" s="69"/>
      <c r="E71" s="69"/>
      <c r="F71" s="70" t="s">
        <v>5</v>
      </c>
      <c r="G71" s="139">
        <f t="shared" ref="G71:H71" si="21">SUM(G72)</f>
        <v>8331.5300000000007</v>
      </c>
      <c r="H71" s="139">
        <f t="shared" si="21"/>
        <v>35351</v>
      </c>
      <c r="I71" s="139">
        <f>SUM(I72)</f>
        <v>7000</v>
      </c>
      <c r="J71" s="139">
        <f t="shared" ref="J71" si="22">SUM(J72)</f>
        <v>29211.23</v>
      </c>
      <c r="K71" s="127">
        <f t="shared" si="18"/>
        <v>350.61063214079525</v>
      </c>
      <c r="L71" s="140" t="e">
        <f>SUM(J71/#REF!)*100</f>
        <v>#REF!</v>
      </c>
    </row>
    <row r="72" spans="2:12" ht="27.75" customHeight="1" x14ac:dyDescent="0.25">
      <c r="B72" s="49"/>
      <c r="C72" s="49">
        <v>42</v>
      </c>
      <c r="D72" s="49"/>
      <c r="E72" s="49"/>
      <c r="F72" s="63" t="s">
        <v>111</v>
      </c>
      <c r="G72" s="64">
        <f>SUM(G75+G73+G79)</f>
        <v>8331.5300000000007</v>
      </c>
      <c r="H72" s="64">
        <f>SUM(H75+H73+H79)</f>
        <v>35351</v>
      </c>
      <c r="I72" s="64">
        <f>SUM(I75+I73+I79)</f>
        <v>7000</v>
      </c>
      <c r="J72" s="64">
        <f>SUM(J75+J73+J79)</f>
        <v>29211.23</v>
      </c>
      <c r="K72" s="128">
        <f t="shared" si="18"/>
        <v>350.61063214079525</v>
      </c>
      <c r="L72" s="132">
        <f>SUM(J72/H72)*100</f>
        <v>82.631976464597884</v>
      </c>
    </row>
    <row r="73" spans="2:12" x14ac:dyDescent="0.25">
      <c r="B73" s="73"/>
      <c r="C73" s="73"/>
      <c r="D73" s="73">
        <v>421</v>
      </c>
      <c r="E73" s="73"/>
      <c r="F73" s="74" t="s">
        <v>116</v>
      </c>
      <c r="G73" s="75">
        <f>SUM(G74)</f>
        <v>0</v>
      </c>
      <c r="H73" s="75">
        <f>SUM(H74)</f>
        <v>0</v>
      </c>
      <c r="I73" s="75">
        <f t="shared" ref="I73:J73" si="23">SUM(I74)</f>
        <v>0</v>
      </c>
      <c r="J73" s="75">
        <f t="shared" si="23"/>
        <v>0</v>
      </c>
      <c r="K73" s="128" t="e">
        <f t="shared" si="18"/>
        <v>#DIV/0!</v>
      </c>
      <c r="L73" s="132" t="e">
        <f>SUM(J73/H73)*100</f>
        <v>#DIV/0!</v>
      </c>
    </row>
    <row r="74" spans="2:12" x14ac:dyDescent="0.25">
      <c r="B74" s="10"/>
      <c r="C74" s="10"/>
      <c r="D74" s="10"/>
      <c r="E74" s="10">
        <v>4212</v>
      </c>
      <c r="F74" s="18" t="s">
        <v>117</v>
      </c>
      <c r="G74" s="72">
        <v>0</v>
      </c>
      <c r="H74" s="72">
        <v>0</v>
      </c>
      <c r="I74" s="72">
        <v>0</v>
      </c>
      <c r="J74" s="72">
        <v>0</v>
      </c>
      <c r="K74" s="129" t="e">
        <f t="shared" si="18"/>
        <v>#DIV/0!</v>
      </c>
      <c r="L74" s="79" t="e">
        <f t="shared" ref="L74" si="24">SUM(J74/H74*100)</f>
        <v>#DIV/0!</v>
      </c>
    </row>
    <row r="75" spans="2:12" x14ac:dyDescent="0.25">
      <c r="B75" s="73"/>
      <c r="C75" s="73"/>
      <c r="D75" s="53">
        <v>422</v>
      </c>
      <c r="E75" s="53"/>
      <c r="F75" s="53" t="s">
        <v>112</v>
      </c>
      <c r="G75" s="76">
        <f>SUM(G76:G78)</f>
        <v>8331.5300000000007</v>
      </c>
      <c r="H75" s="76">
        <f>SUM(H76:H78)</f>
        <v>34903</v>
      </c>
      <c r="I75" s="76">
        <f t="shared" ref="I75:J75" si="25">SUM(I76:I78)</f>
        <v>7000</v>
      </c>
      <c r="J75" s="76">
        <f t="shared" si="25"/>
        <v>28763.23</v>
      </c>
      <c r="K75" s="128">
        <f t="shared" si="18"/>
        <v>345.23346852258828</v>
      </c>
      <c r="L75" s="132">
        <f>SUM(J75/H75)*100</f>
        <v>82.409047932842455</v>
      </c>
    </row>
    <row r="76" spans="2:12" x14ac:dyDescent="0.25">
      <c r="B76" s="10"/>
      <c r="C76" s="10"/>
      <c r="D76" s="7"/>
      <c r="E76" s="7">
        <v>4221</v>
      </c>
      <c r="F76" s="7" t="s">
        <v>113</v>
      </c>
      <c r="G76" s="48">
        <v>7871.5</v>
      </c>
      <c r="H76" s="48">
        <v>16215</v>
      </c>
      <c r="I76" s="65">
        <v>7000</v>
      </c>
      <c r="J76" s="46">
        <v>10075.73</v>
      </c>
      <c r="K76" s="129">
        <f t="shared" si="18"/>
        <v>128.00266785237883</v>
      </c>
      <c r="L76" s="79">
        <f t="shared" ref="L76:L78" si="26">SUM(J76/H76*100)</f>
        <v>62.138328707986432</v>
      </c>
    </row>
    <row r="77" spans="2:12" x14ac:dyDescent="0.25">
      <c r="B77" s="10"/>
      <c r="C77" s="10"/>
      <c r="D77" s="7"/>
      <c r="E77" s="7">
        <v>4223</v>
      </c>
      <c r="F77" s="7" t="s">
        <v>118</v>
      </c>
      <c r="G77" s="48">
        <v>0</v>
      </c>
      <c r="H77" s="48">
        <v>0</v>
      </c>
      <c r="I77" s="65">
        <v>0</v>
      </c>
      <c r="J77" s="46">
        <v>0</v>
      </c>
      <c r="K77" s="129" t="e">
        <f t="shared" si="18"/>
        <v>#DIV/0!</v>
      </c>
      <c r="L77" s="79" t="e">
        <f t="shared" si="26"/>
        <v>#DIV/0!</v>
      </c>
    </row>
    <row r="78" spans="2:12" x14ac:dyDescent="0.25">
      <c r="B78" s="10"/>
      <c r="C78" s="10"/>
      <c r="D78" s="7"/>
      <c r="E78" s="7">
        <v>4227</v>
      </c>
      <c r="F78" s="7" t="s">
        <v>119</v>
      </c>
      <c r="G78" s="48">
        <v>460.03</v>
      </c>
      <c r="H78" s="48">
        <v>18688</v>
      </c>
      <c r="I78" s="65">
        <v>0</v>
      </c>
      <c r="J78" s="46">
        <v>18687.5</v>
      </c>
      <c r="K78" s="129">
        <f t="shared" si="18"/>
        <v>4062.2350716257633</v>
      </c>
      <c r="L78" s="79">
        <f t="shared" si="26"/>
        <v>99.997324486301366</v>
      </c>
    </row>
    <row r="79" spans="2:12" x14ac:dyDescent="0.25">
      <c r="B79" s="73"/>
      <c r="C79" s="73"/>
      <c r="D79" s="53">
        <v>426</v>
      </c>
      <c r="E79" s="53"/>
      <c r="F79" s="53" t="s">
        <v>167</v>
      </c>
      <c r="G79" s="138">
        <f>SUM(G80)</f>
        <v>0</v>
      </c>
      <c r="H79" s="138">
        <f>SUM(H80)</f>
        <v>448</v>
      </c>
      <c r="I79" s="138">
        <f>SUM(I80)</f>
        <v>0</v>
      </c>
      <c r="J79" s="138">
        <f>SUM(J80)</f>
        <v>448</v>
      </c>
      <c r="K79" s="128" t="e">
        <f t="shared" si="18"/>
        <v>#DIV/0!</v>
      </c>
      <c r="L79" s="132">
        <f>SUM(J79/H79)*100</f>
        <v>100</v>
      </c>
    </row>
    <row r="80" spans="2:12" x14ac:dyDescent="0.25">
      <c r="B80" s="24"/>
      <c r="C80" s="24"/>
      <c r="D80" s="24"/>
      <c r="E80" s="112">
        <v>4262</v>
      </c>
      <c r="F80" s="24" t="s">
        <v>168</v>
      </c>
      <c r="G80" s="24">
        <v>0</v>
      </c>
      <c r="H80" s="24">
        <v>448</v>
      </c>
      <c r="I80" s="24">
        <v>0</v>
      </c>
      <c r="J80" s="24">
        <v>448</v>
      </c>
      <c r="K80" s="129" t="e">
        <f t="shared" si="18"/>
        <v>#DIV/0!</v>
      </c>
      <c r="L80" s="79">
        <f t="shared" ref="L80" si="27">SUM(J80/H80*100)</f>
        <v>100</v>
      </c>
    </row>
  </sheetData>
  <mergeCells count="7">
    <mergeCell ref="B6:F6"/>
    <mergeCell ref="B7:F7"/>
    <mergeCell ref="B26:F26"/>
    <mergeCell ref="B27:F27"/>
    <mergeCell ref="B1:L1"/>
    <mergeCell ref="B3:L3"/>
    <mergeCell ref="B4:L4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38"/>
  <sheetViews>
    <sheetView workbookViewId="0">
      <selection activeCell="M20" sqref="M20"/>
    </sheetView>
  </sheetViews>
  <sheetFormatPr defaultRowHeight="15" x14ac:dyDescent="0.25"/>
  <cols>
    <col min="2" max="2" width="36.7109375" customWidth="1"/>
    <col min="3" max="3" width="14" customWidth="1"/>
    <col min="4" max="4" width="14.5703125" customWidth="1"/>
    <col min="5" max="5" width="13.85546875" customWidth="1"/>
    <col min="6" max="6" width="13.7109375" customWidth="1"/>
    <col min="7" max="7" width="11.42578125" customWidth="1"/>
    <col min="8" max="8" width="10.28515625" customWidth="1"/>
    <col min="10" max="10" width="14.7109375" bestFit="1" customWidth="1"/>
    <col min="11" max="11" width="11.5703125" bestFit="1" customWidth="1"/>
    <col min="13" max="13" width="10.5703125" bestFit="1" customWidth="1"/>
    <col min="14" max="15" width="11.5703125" bestFit="1" customWidth="1"/>
  </cols>
  <sheetData>
    <row r="1" spans="2:10" ht="18" x14ac:dyDescent="0.25">
      <c r="B1" s="2"/>
      <c r="C1" s="2"/>
      <c r="D1" s="2"/>
      <c r="E1" s="2"/>
      <c r="F1" s="3"/>
      <c r="G1" s="3"/>
      <c r="H1" s="3"/>
    </row>
    <row r="2" spans="2:10" ht="15.75" customHeight="1" x14ac:dyDescent="0.25">
      <c r="B2" s="158" t="s">
        <v>36</v>
      </c>
      <c r="C2" s="158"/>
      <c r="D2" s="158"/>
      <c r="E2" s="158"/>
      <c r="F2" s="158"/>
      <c r="G2" s="158"/>
      <c r="H2" s="158"/>
    </row>
    <row r="3" spans="2:10" ht="18" x14ac:dyDescent="0.25">
      <c r="B3" s="2"/>
      <c r="C3" s="2"/>
      <c r="D3" s="2"/>
      <c r="E3" s="2"/>
      <c r="F3" s="3"/>
      <c r="G3" s="3"/>
      <c r="H3" s="3"/>
    </row>
    <row r="4" spans="2:10" ht="38.25" x14ac:dyDescent="0.25">
      <c r="B4" s="32" t="s">
        <v>6</v>
      </c>
      <c r="C4" s="32" t="s">
        <v>163</v>
      </c>
      <c r="D4" s="32" t="s">
        <v>64</v>
      </c>
      <c r="E4" s="32" t="s">
        <v>65</v>
      </c>
      <c r="F4" s="32" t="s">
        <v>164</v>
      </c>
      <c r="G4" s="32" t="s">
        <v>15</v>
      </c>
      <c r="H4" s="32" t="s">
        <v>46</v>
      </c>
    </row>
    <row r="5" spans="2:10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16</v>
      </c>
      <c r="H5" s="32" t="s">
        <v>165</v>
      </c>
    </row>
    <row r="6" spans="2:10" x14ac:dyDescent="0.25">
      <c r="B6" s="6" t="s">
        <v>35</v>
      </c>
      <c r="C6" s="99">
        <f>SUM(C7+C9+C11+C13+C19)</f>
        <v>1160239.79</v>
      </c>
      <c r="D6" s="99">
        <f>SUM(D7+D9+D11+D13+D19)</f>
        <v>1450461</v>
      </c>
      <c r="E6" s="99">
        <f>SUM(E7+E9+E11+E13+E19)</f>
        <v>1352122.0999999999</v>
      </c>
      <c r="F6" s="99">
        <f>SUM(F7+F9+F11+F13+F19)</f>
        <v>1342103.27</v>
      </c>
      <c r="G6" s="102">
        <f t="shared" ref="G6:G35" si="0">SUM(F6/C6*100)</f>
        <v>115.67464601433812</v>
      </c>
      <c r="H6" s="102">
        <f t="shared" ref="H6:H20" si="1">SUM(F6/E6*100)</f>
        <v>99.259029195662151</v>
      </c>
    </row>
    <row r="7" spans="2:10" x14ac:dyDescent="0.25">
      <c r="B7" s="6" t="s">
        <v>33</v>
      </c>
      <c r="C7" s="99">
        <f>SUM(C8)</f>
        <v>957828.06</v>
      </c>
      <c r="D7" s="99">
        <f>SUM(D8)</f>
        <v>1200762</v>
      </c>
      <c r="E7" s="99">
        <f>SUM(E8)</f>
        <v>1131420</v>
      </c>
      <c r="F7" s="99">
        <f>SUM(F8)</f>
        <v>1194334.58</v>
      </c>
      <c r="G7" s="102">
        <f t="shared" si="0"/>
        <v>124.69195984924475</v>
      </c>
      <c r="H7" s="102">
        <f t="shared" si="1"/>
        <v>105.56067419702674</v>
      </c>
    </row>
    <row r="8" spans="2:10" x14ac:dyDescent="0.25">
      <c r="B8" s="28" t="s">
        <v>32</v>
      </c>
      <c r="C8" s="97">
        <v>957828.06</v>
      </c>
      <c r="D8" s="97">
        <v>1200762</v>
      </c>
      <c r="E8" s="97">
        <v>1131420</v>
      </c>
      <c r="F8" s="98">
        <v>1194334.58</v>
      </c>
      <c r="G8" s="102">
        <f t="shared" si="0"/>
        <v>124.69195984924475</v>
      </c>
      <c r="H8" s="102">
        <f t="shared" si="1"/>
        <v>105.56067419702674</v>
      </c>
      <c r="J8" s="147"/>
    </row>
    <row r="9" spans="2:10" x14ac:dyDescent="0.25">
      <c r="B9" s="6" t="s">
        <v>28</v>
      </c>
      <c r="C9" s="99">
        <f>SUM(C10)</f>
        <v>2460.7399999999998</v>
      </c>
      <c r="D9" s="99">
        <f>SUM(D10)</f>
        <v>4000</v>
      </c>
      <c r="E9" s="99">
        <f>SUM(E10)</f>
        <v>6500</v>
      </c>
      <c r="F9" s="99">
        <f>SUM(F10)</f>
        <v>3492.84</v>
      </c>
      <c r="G9" s="102">
        <f t="shared" si="0"/>
        <v>141.94266765281992</v>
      </c>
      <c r="H9" s="102">
        <f t="shared" si="1"/>
        <v>53.736000000000004</v>
      </c>
    </row>
    <row r="10" spans="2:10" x14ac:dyDescent="0.25">
      <c r="B10" s="26" t="s">
        <v>27</v>
      </c>
      <c r="C10" s="97">
        <v>2460.7399999999998</v>
      </c>
      <c r="D10" s="97">
        <v>4000</v>
      </c>
      <c r="E10" s="97">
        <v>6500</v>
      </c>
      <c r="F10" s="98">
        <v>3492.84</v>
      </c>
      <c r="G10" s="102">
        <f t="shared" si="0"/>
        <v>141.94266765281992</v>
      </c>
      <c r="H10" s="102">
        <f t="shared" si="1"/>
        <v>53.736000000000004</v>
      </c>
    </row>
    <row r="11" spans="2:10" x14ac:dyDescent="0.25">
      <c r="B11" s="6" t="s">
        <v>129</v>
      </c>
      <c r="C11" s="99">
        <f>SUM(C12)</f>
        <v>165919.39000000001</v>
      </c>
      <c r="D11" s="99">
        <f>SUM(D12)</f>
        <v>209073</v>
      </c>
      <c r="E11" s="99">
        <f>SUM(E12)</f>
        <v>178735.7</v>
      </c>
      <c r="F11" s="99">
        <f>SUM(F12)</f>
        <v>93896.65</v>
      </c>
      <c r="G11" s="102">
        <f t="shared" si="0"/>
        <v>56.591728067466974</v>
      </c>
      <c r="H11" s="102">
        <f t="shared" si="1"/>
        <v>52.533797109363142</v>
      </c>
    </row>
    <row r="12" spans="2:10" x14ac:dyDescent="0.25">
      <c r="B12" s="26" t="s">
        <v>130</v>
      </c>
      <c r="C12" s="97">
        <v>165919.39000000001</v>
      </c>
      <c r="D12" s="97">
        <v>209073</v>
      </c>
      <c r="E12" s="97">
        <v>178735.7</v>
      </c>
      <c r="F12" s="98">
        <v>93896.65</v>
      </c>
      <c r="G12" s="102">
        <f t="shared" si="0"/>
        <v>56.591728067466974</v>
      </c>
      <c r="H12" s="102">
        <f t="shared" si="1"/>
        <v>52.533797109363142</v>
      </c>
    </row>
    <row r="13" spans="2:10" x14ac:dyDescent="0.25">
      <c r="B13" s="17" t="s">
        <v>131</v>
      </c>
      <c r="C13" s="99">
        <f>SUM(C14+C17)</f>
        <v>32031.599999999999</v>
      </c>
      <c r="D13" s="99">
        <f>SUM(D14+D17)</f>
        <v>36626</v>
      </c>
      <c r="E13" s="99">
        <f>SUM(E14+E17)</f>
        <v>35466.400000000001</v>
      </c>
      <c r="F13" s="99">
        <f>SUM(F14+F17)</f>
        <v>50379.199999999997</v>
      </c>
      <c r="G13" s="102">
        <f t="shared" si="0"/>
        <v>157.27968630976909</v>
      </c>
      <c r="H13" s="102">
        <f t="shared" si="1"/>
        <v>142.04768456905691</v>
      </c>
    </row>
    <row r="14" spans="2:10" x14ac:dyDescent="0.25">
      <c r="B14" s="26" t="s">
        <v>132</v>
      </c>
      <c r="C14" s="97">
        <f>SUM(C15)</f>
        <v>5141</v>
      </c>
      <c r="D14" s="97">
        <f>SUM(D15:D16)</f>
        <v>8000</v>
      </c>
      <c r="E14" s="97">
        <f>SUM(E15)</f>
        <v>5400</v>
      </c>
      <c r="F14" s="97">
        <f>SUM(F15+F16)</f>
        <v>22200</v>
      </c>
      <c r="G14" s="102">
        <f t="shared" si="0"/>
        <v>431.82260260649679</v>
      </c>
      <c r="H14" s="102">
        <f t="shared" si="1"/>
        <v>411.11111111111109</v>
      </c>
    </row>
    <row r="15" spans="2:10" ht="25.5" x14ac:dyDescent="0.25">
      <c r="B15" s="26" t="s">
        <v>133</v>
      </c>
      <c r="C15" s="97">
        <v>5141</v>
      </c>
      <c r="D15" s="97">
        <v>8000</v>
      </c>
      <c r="E15" s="97">
        <v>5400</v>
      </c>
      <c r="F15" s="98">
        <v>7250</v>
      </c>
      <c r="G15" s="102">
        <f t="shared" si="0"/>
        <v>141.0231472476172</v>
      </c>
      <c r="H15" s="102">
        <f t="shared" si="1"/>
        <v>134.25925925925927</v>
      </c>
    </row>
    <row r="16" spans="2:10" ht="25.5" x14ac:dyDescent="0.25">
      <c r="B16" s="26" t="s">
        <v>173</v>
      </c>
      <c r="C16" s="97">
        <v>0</v>
      </c>
      <c r="D16" s="97">
        <v>0</v>
      </c>
      <c r="E16" s="97">
        <v>0</v>
      </c>
      <c r="F16" s="98">
        <v>14950</v>
      </c>
      <c r="G16" s="102" t="e">
        <f t="shared" si="0"/>
        <v>#DIV/0!</v>
      </c>
      <c r="H16" s="102" t="e">
        <f t="shared" si="1"/>
        <v>#DIV/0!</v>
      </c>
    </row>
    <row r="17" spans="2:15" ht="25.5" x14ac:dyDescent="0.25">
      <c r="B17" s="26" t="s">
        <v>134</v>
      </c>
      <c r="C17" s="97">
        <f>SUM(C18)</f>
        <v>26890.6</v>
      </c>
      <c r="D17" s="97">
        <f>SUM(D18)</f>
        <v>28626</v>
      </c>
      <c r="E17" s="97">
        <f>SUM(E18)</f>
        <v>30066.400000000001</v>
      </c>
      <c r="F17" s="97">
        <f>SUM(F18)</f>
        <v>28179.200000000001</v>
      </c>
      <c r="G17" s="102">
        <f t="shared" si="0"/>
        <v>104.79200910355293</v>
      </c>
      <c r="H17" s="102">
        <f t="shared" si="1"/>
        <v>93.723225926615754</v>
      </c>
    </row>
    <row r="18" spans="2:15" x14ac:dyDescent="0.25">
      <c r="B18" s="26" t="s">
        <v>135</v>
      </c>
      <c r="C18" s="97">
        <v>26890.6</v>
      </c>
      <c r="D18" s="97">
        <v>28626</v>
      </c>
      <c r="E18" s="97">
        <v>30066.400000000001</v>
      </c>
      <c r="F18" s="98">
        <v>28179.200000000001</v>
      </c>
      <c r="G18" s="102">
        <f t="shared" si="0"/>
        <v>104.79200910355293</v>
      </c>
      <c r="H18" s="102">
        <f t="shared" si="1"/>
        <v>93.723225926615754</v>
      </c>
    </row>
    <row r="19" spans="2:15" x14ac:dyDescent="0.25">
      <c r="B19" s="17" t="s">
        <v>136</v>
      </c>
      <c r="C19" s="99">
        <f>SUM(C20)</f>
        <v>2000</v>
      </c>
      <c r="D19" s="99">
        <f>SUM(D20)</f>
        <v>0</v>
      </c>
      <c r="E19" s="99">
        <f>SUM(E20)</f>
        <v>0</v>
      </c>
      <c r="F19" s="99">
        <f>SUM(F20)</f>
        <v>0</v>
      </c>
      <c r="G19" s="102">
        <f t="shared" si="0"/>
        <v>0</v>
      </c>
      <c r="H19" s="102" t="e">
        <f t="shared" si="1"/>
        <v>#DIV/0!</v>
      </c>
    </row>
    <row r="20" spans="2:15" x14ac:dyDescent="0.25">
      <c r="B20" s="26" t="s">
        <v>137</v>
      </c>
      <c r="C20" s="97">
        <v>2000</v>
      </c>
      <c r="D20" s="97">
        <v>0</v>
      </c>
      <c r="E20" s="100">
        <v>0</v>
      </c>
      <c r="F20" s="98">
        <v>0</v>
      </c>
      <c r="G20" s="102">
        <f t="shared" si="0"/>
        <v>0</v>
      </c>
      <c r="H20" s="102" t="e">
        <f t="shared" si="1"/>
        <v>#DIV/0!</v>
      </c>
    </row>
    <row r="21" spans="2:15" ht="15.75" customHeight="1" x14ac:dyDescent="0.25">
      <c r="B21" s="6" t="s">
        <v>34</v>
      </c>
      <c r="C21" s="99">
        <f>SUM(C22+C24+C26+C28+C34)</f>
        <v>1153936.2</v>
      </c>
      <c r="D21" s="99">
        <f>SUM(D22+D24+D26+D28+D34)</f>
        <v>1450461</v>
      </c>
      <c r="E21" s="99">
        <f>SUM(E22+E24+E26+E28+E34)</f>
        <v>1352122.0999999999</v>
      </c>
      <c r="F21" s="99">
        <f>SUM(F22+F24+F26+F28+F34)</f>
        <v>1318428.56</v>
      </c>
      <c r="G21" s="102">
        <f t="shared" si="0"/>
        <v>114.2548920815553</v>
      </c>
      <c r="H21" s="102">
        <f t="shared" ref="H21:H33" si="2">SUM(F21/E21*100)</f>
        <v>97.508099305528702</v>
      </c>
      <c r="K21" s="145"/>
      <c r="M21" s="145"/>
      <c r="N21" s="145"/>
      <c r="O21" s="145"/>
    </row>
    <row r="22" spans="2:15" ht="15.75" customHeight="1" x14ac:dyDescent="0.25">
      <c r="B22" s="6" t="s">
        <v>33</v>
      </c>
      <c r="C22" s="99">
        <f>SUM(C23)</f>
        <v>957828.06</v>
      </c>
      <c r="D22" s="99">
        <f>SUM(D23)</f>
        <v>1200762</v>
      </c>
      <c r="E22" s="99">
        <f>SUM(E23)</f>
        <v>1131420</v>
      </c>
      <c r="F22" s="99">
        <f>SUM(F23)</f>
        <v>1194334.58</v>
      </c>
      <c r="G22" s="102">
        <f t="shared" si="0"/>
        <v>124.69195984924475</v>
      </c>
      <c r="H22" s="102">
        <f t="shared" si="2"/>
        <v>105.56067419702674</v>
      </c>
      <c r="K22" s="145"/>
      <c r="M22" s="145"/>
      <c r="N22" s="145"/>
      <c r="O22" s="145"/>
    </row>
    <row r="23" spans="2:15" x14ac:dyDescent="0.25">
      <c r="B23" s="28" t="s">
        <v>32</v>
      </c>
      <c r="C23" s="97">
        <v>957828.06</v>
      </c>
      <c r="D23" s="97">
        <v>1200762</v>
      </c>
      <c r="E23" s="97">
        <v>1131420</v>
      </c>
      <c r="F23" s="98">
        <v>1194334.58</v>
      </c>
      <c r="G23" s="102">
        <f t="shared" si="0"/>
        <v>124.69195984924475</v>
      </c>
      <c r="H23" s="102">
        <f t="shared" si="2"/>
        <v>105.56067419702674</v>
      </c>
      <c r="J23" s="147"/>
      <c r="K23" s="145"/>
      <c r="M23" s="145"/>
      <c r="N23" s="145"/>
      <c r="O23" s="145"/>
    </row>
    <row r="24" spans="2:15" x14ac:dyDescent="0.25">
      <c r="B24" s="6" t="s">
        <v>28</v>
      </c>
      <c r="C24" s="99">
        <f>SUM(C25)</f>
        <v>2460.7399999999998</v>
      </c>
      <c r="D24" s="99">
        <f>SUM(D25)</f>
        <v>4000</v>
      </c>
      <c r="E24" s="99">
        <f>SUM(E25)</f>
        <v>6500</v>
      </c>
      <c r="F24" s="99">
        <f>SUM(F25)</f>
        <v>3492.84</v>
      </c>
      <c r="G24" s="102">
        <f t="shared" si="0"/>
        <v>141.94266765281992</v>
      </c>
      <c r="H24" s="102">
        <f t="shared" si="2"/>
        <v>53.736000000000004</v>
      </c>
      <c r="J24" s="147"/>
      <c r="K24" s="145"/>
      <c r="M24" s="145"/>
      <c r="N24" s="145"/>
      <c r="O24" s="145"/>
    </row>
    <row r="25" spans="2:15" x14ac:dyDescent="0.25">
      <c r="B25" s="26" t="s">
        <v>27</v>
      </c>
      <c r="C25" s="97">
        <v>2460.7399999999998</v>
      </c>
      <c r="D25" s="97">
        <v>4000</v>
      </c>
      <c r="E25" s="100">
        <v>6500</v>
      </c>
      <c r="F25" s="98">
        <v>3492.84</v>
      </c>
      <c r="G25" s="102">
        <f t="shared" si="0"/>
        <v>141.94266765281992</v>
      </c>
      <c r="H25" s="102">
        <f t="shared" si="2"/>
        <v>53.736000000000004</v>
      </c>
      <c r="J25" s="147"/>
      <c r="M25" s="145"/>
      <c r="N25" s="145"/>
      <c r="O25" s="145"/>
    </row>
    <row r="26" spans="2:15" x14ac:dyDescent="0.25">
      <c r="B26" s="6" t="s">
        <v>129</v>
      </c>
      <c r="C26" s="99">
        <f>SUM(C27)</f>
        <v>164609.98000000001</v>
      </c>
      <c r="D26" s="99">
        <f>SUM(D27)</f>
        <v>209073</v>
      </c>
      <c r="E26" s="99">
        <f>SUM(E27)</f>
        <v>178735.7</v>
      </c>
      <c r="F26" s="99">
        <f>SUM(F27)</f>
        <v>72624.649999999994</v>
      </c>
      <c r="G26" s="102">
        <f t="shared" si="0"/>
        <v>44.119226549933352</v>
      </c>
      <c r="H26" s="102">
        <f t="shared" si="2"/>
        <v>40.63242541920836</v>
      </c>
    </row>
    <row r="27" spans="2:15" x14ac:dyDescent="0.25">
      <c r="B27" s="26" t="s">
        <v>130</v>
      </c>
      <c r="C27" s="98">
        <v>164609.98000000001</v>
      </c>
      <c r="D27" s="98">
        <v>209073</v>
      </c>
      <c r="E27" s="118">
        <v>178735.7</v>
      </c>
      <c r="F27" s="24">
        <v>72624.649999999994</v>
      </c>
      <c r="G27" s="102">
        <f t="shared" si="0"/>
        <v>44.119226549933352</v>
      </c>
      <c r="H27" s="102">
        <f t="shared" si="2"/>
        <v>40.63242541920836</v>
      </c>
    </row>
    <row r="28" spans="2:15" x14ac:dyDescent="0.25">
      <c r="B28" s="17" t="s">
        <v>131</v>
      </c>
      <c r="C28" s="101">
        <f>SUM(C29+C32)</f>
        <v>27037.42</v>
      </c>
      <c r="D28" s="101">
        <f>SUM(D29+D32)</f>
        <v>36626</v>
      </c>
      <c r="E28" s="101">
        <f>SUM(E29+E32)</f>
        <v>35466.400000000001</v>
      </c>
      <c r="F28" s="101">
        <f>SUM(F29+F32)</f>
        <v>47976.490000000005</v>
      </c>
      <c r="G28" s="102">
        <f t="shared" si="0"/>
        <v>177.44477838491989</v>
      </c>
      <c r="H28" s="102">
        <f t="shared" si="2"/>
        <v>135.2730753614689</v>
      </c>
      <c r="K28" s="145"/>
      <c r="L28" s="145"/>
      <c r="M28" s="145"/>
      <c r="N28" s="145"/>
      <c r="O28" s="145"/>
    </row>
    <row r="29" spans="2:15" x14ac:dyDescent="0.25">
      <c r="B29" s="26" t="s">
        <v>132</v>
      </c>
      <c r="C29" s="98">
        <f>SUM(C30)</f>
        <v>5141</v>
      </c>
      <c r="D29" s="98">
        <f>SUM(D30:D31)</f>
        <v>8000</v>
      </c>
      <c r="E29" s="98">
        <f>SUM(E30:E31)</f>
        <v>5400</v>
      </c>
      <c r="F29" s="98">
        <f>SUM(F30:F31)</f>
        <v>22200</v>
      </c>
      <c r="G29" s="102">
        <f t="shared" si="0"/>
        <v>431.82260260649679</v>
      </c>
      <c r="H29" s="102">
        <f t="shared" si="2"/>
        <v>411.11111111111109</v>
      </c>
      <c r="K29" s="145"/>
      <c r="L29" s="145"/>
      <c r="M29" s="145"/>
      <c r="N29" s="145"/>
      <c r="O29" s="145"/>
    </row>
    <row r="30" spans="2:15" ht="25.5" x14ac:dyDescent="0.25">
      <c r="B30" s="26" t="s">
        <v>133</v>
      </c>
      <c r="C30" s="98">
        <v>5141</v>
      </c>
      <c r="D30" s="118">
        <v>8000</v>
      </c>
      <c r="E30" s="118">
        <v>5400</v>
      </c>
      <c r="F30" s="118">
        <v>7250</v>
      </c>
      <c r="G30" s="102">
        <f t="shared" si="0"/>
        <v>141.0231472476172</v>
      </c>
      <c r="H30" s="102">
        <f t="shared" si="2"/>
        <v>134.25925925925927</v>
      </c>
      <c r="K30" s="145"/>
      <c r="L30" s="145"/>
      <c r="M30" s="145"/>
      <c r="N30" s="145"/>
      <c r="O30" s="145"/>
    </row>
    <row r="31" spans="2:15" ht="25.5" x14ac:dyDescent="0.25">
      <c r="B31" s="26" t="s">
        <v>173</v>
      </c>
      <c r="C31" s="97">
        <v>0</v>
      </c>
      <c r="D31" s="97"/>
      <c r="E31" s="97">
        <v>0</v>
      </c>
      <c r="F31" s="98">
        <v>14950</v>
      </c>
      <c r="G31" s="102" t="e">
        <f t="shared" ref="G31" si="3">SUM(F31/C31*100)</f>
        <v>#DIV/0!</v>
      </c>
      <c r="H31" s="102" t="e">
        <f t="shared" ref="H31" si="4">SUM(F31/E31*100)</f>
        <v>#DIV/0!</v>
      </c>
      <c r="K31" s="145"/>
      <c r="L31" s="145"/>
      <c r="M31" s="145"/>
      <c r="N31" s="145"/>
      <c r="O31" s="145"/>
    </row>
    <row r="32" spans="2:15" ht="25.5" x14ac:dyDescent="0.25">
      <c r="B32" s="26" t="s">
        <v>134</v>
      </c>
      <c r="C32" s="98">
        <f>SUM(C33)</f>
        <v>21896.42</v>
      </c>
      <c r="D32" s="98">
        <f>SUM(D33)</f>
        <v>28626</v>
      </c>
      <c r="E32" s="118">
        <f>SUM(E33)</f>
        <v>30066.400000000001</v>
      </c>
      <c r="F32" s="118">
        <f>SUM(F33)</f>
        <v>25776.49</v>
      </c>
      <c r="G32" s="102">
        <f t="shared" si="0"/>
        <v>117.72011132413429</v>
      </c>
      <c r="H32" s="102">
        <f t="shared" si="2"/>
        <v>85.731880105366784</v>
      </c>
      <c r="K32" s="145"/>
      <c r="L32" s="145"/>
      <c r="M32" s="145"/>
      <c r="N32" s="145"/>
      <c r="O32" s="145"/>
    </row>
    <row r="33" spans="2:15" x14ac:dyDescent="0.25">
      <c r="B33" s="26" t="s">
        <v>135</v>
      </c>
      <c r="C33" s="98">
        <v>21896.42</v>
      </c>
      <c r="D33" s="98">
        <v>28626</v>
      </c>
      <c r="E33" s="118">
        <v>30066.400000000001</v>
      </c>
      <c r="F33" s="118">
        <v>25776.49</v>
      </c>
      <c r="G33" s="102">
        <f t="shared" si="0"/>
        <v>117.72011132413429</v>
      </c>
      <c r="H33" s="102">
        <f t="shared" si="2"/>
        <v>85.731880105366784</v>
      </c>
      <c r="K33" s="145"/>
      <c r="L33" s="145"/>
      <c r="M33" s="145"/>
      <c r="N33" s="145"/>
      <c r="O33" s="145"/>
    </row>
    <row r="34" spans="2:15" x14ac:dyDescent="0.25">
      <c r="B34" s="17" t="s">
        <v>136</v>
      </c>
      <c r="C34" s="101">
        <f>SUM(C35)</f>
        <v>2000</v>
      </c>
      <c r="D34" s="101">
        <f>SUM(D35)</f>
        <v>0</v>
      </c>
      <c r="E34" s="119">
        <f>SUM(E35)</f>
        <v>0</v>
      </c>
      <c r="F34" s="119">
        <f>SUM(F35)</f>
        <v>0</v>
      </c>
      <c r="G34" s="102">
        <f t="shared" si="0"/>
        <v>0</v>
      </c>
      <c r="H34" s="102"/>
    </row>
    <row r="35" spans="2:15" x14ac:dyDescent="0.25">
      <c r="B35" s="26" t="s">
        <v>137</v>
      </c>
      <c r="C35" s="98">
        <v>2000</v>
      </c>
      <c r="D35" s="24">
        <v>0</v>
      </c>
      <c r="E35" s="118"/>
      <c r="F35" s="118"/>
      <c r="G35" s="102">
        <f t="shared" si="0"/>
        <v>0</v>
      </c>
      <c r="H35" s="102"/>
      <c r="K35" s="145"/>
    </row>
    <row r="36" spans="2:15" x14ac:dyDescent="0.25">
      <c r="K36" s="145"/>
    </row>
    <row r="37" spans="2:15" x14ac:dyDescent="0.25">
      <c r="K37" s="145"/>
    </row>
    <row r="38" spans="2:15" x14ac:dyDescent="0.25">
      <c r="K38" s="145"/>
    </row>
  </sheetData>
  <mergeCells count="1">
    <mergeCell ref="B2:H2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0"/>
  <sheetViews>
    <sheetView workbookViewId="0">
      <selection activeCell="N17" sqref="N17"/>
    </sheetView>
  </sheetViews>
  <sheetFormatPr defaultRowHeight="15" x14ac:dyDescent="0.25"/>
  <cols>
    <col min="2" max="2" width="34.85546875" customWidth="1"/>
    <col min="3" max="3" width="13.85546875" customWidth="1"/>
    <col min="4" max="4" width="17.85546875" customWidth="1"/>
    <col min="5" max="5" width="15" customWidth="1"/>
    <col min="6" max="6" width="14" customWidth="1"/>
    <col min="7" max="7" width="13" customWidth="1"/>
    <col min="8" max="8" width="12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58" t="s">
        <v>45</v>
      </c>
      <c r="C2" s="158"/>
      <c r="D2" s="158"/>
      <c r="E2" s="158"/>
      <c r="F2" s="158"/>
      <c r="G2" s="158"/>
      <c r="H2" s="158"/>
    </row>
    <row r="3" spans="2:8" ht="18" x14ac:dyDescent="0.25">
      <c r="B3" s="192"/>
      <c r="C3" s="192"/>
      <c r="D3" s="192"/>
      <c r="E3" s="192"/>
      <c r="F3" s="192"/>
      <c r="G3" s="192"/>
      <c r="H3" s="192"/>
    </row>
    <row r="4" spans="2:8" ht="38.25" x14ac:dyDescent="0.25">
      <c r="B4" s="150" t="s">
        <v>6</v>
      </c>
      <c r="C4" s="150" t="s">
        <v>163</v>
      </c>
      <c r="D4" s="150" t="s">
        <v>64</v>
      </c>
      <c r="E4" s="150" t="s">
        <v>65</v>
      </c>
      <c r="F4" s="150" t="s">
        <v>164</v>
      </c>
      <c r="G4" s="150" t="s">
        <v>15</v>
      </c>
      <c r="H4" s="150" t="s">
        <v>46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16</v>
      </c>
      <c r="H5" s="32" t="s">
        <v>165</v>
      </c>
    </row>
    <row r="6" spans="2:8" ht="15.75" customHeight="1" x14ac:dyDescent="0.25">
      <c r="B6" s="6" t="s">
        <v>34</v>
      </c>
      <c r="C6" s="99">
        <f t="shared" ref="C6:F7" si="0">SUM(C7)</f>
        <v>1160394.1300000001</v>
      </c>
      <c r="D6" s="99">
        <f t="shared" si="0"/>
        <v>1450461</v>
      </c>
      <c r="E6" s="99">
        <f t="shared" si="0"/>
        <v>1352122.1</v>
      </c>
      <c r="F6" s="99">
        <f t="shared" si="0"/>
        <v>1318428.56</v>
      </c>
      <c r="G6" s="136">
        <f>SUM(F6/C6*100)</f>
        <v>113.61903045821164</v>
      </c>
      <c r="H6" s="137">
        <f>SUM(F6/D6*100)</f>
        <v>90.897208542663336</v>
      </c>
    </row>
    <row r="7" spans="2:8" ht="15.75" customHeight="1" x14ac:dyDescent="0.25">
      <c r="B7" s="6" t="s">
        <v>124</v>
      </c>
      <c r="C7" s="99">
        <f t="shared" si="0"/>
        <v>1160394.1300000001</v>
      </c>
      <c r="D7" s="99">
        <f t="shared" si="0"/>
        <v>1450461</v>
      </c>
      <c r="E7" s="99">
        <f t="shared" si="0"/>
        <v>1352122.1</v>
      </c>
      <c r="F7" s="99">
        <f t="shared" si="0"/>
        <v>1318428.56</v>
      </c>
      <c r="G7" s="136">
        <f>SUM(F7/C7*100)</f>
        <v>113.61903045821164</v>
      </c>
      <c r="H7" s="137">
        <f t="shared" ref="H7:H10" si="1">SUM(F7/D7*100)</f>
        <v>90.897208542663336</v>
      </c>
    </row>
    <row r="8" spans="2:8" ht="25.5" x14ac:dyDescent="0.25">
      <c r="B8" s="11" t="s">
        <v>125</v>
      </c>
      <c r="C8" s="97">
        <f>SUM(C9:C10)</f>
        <v>1160394.1300000001</v>
      </c>
      <c r="D8" s="97">
        <f>SUM(D9:D10)</f>
        <v>1450461</v>
      </c>
      <c r="E8" s="97">
        <f>SUM(E9:E10)</f>
        <v>1352122.1</v>
      </c>
      <c r="F8" s="97">
        <f>SUM(F9:F10)</f>
        <v>1318428.56</v>
      </c>
      <c r="G8" s="136">
        <f>SUM(F8/C8*100)</f>
        <v>113.61903045821164</v>
      </c>
      <c r="H8" s="137">
        <f t="shared" si="1"/>
        <v>90.897208542663336</v>
      </c>
    </row>
    <row r="9" spans="2:8" x14ac:dyDescent="0.25">
      <c r="B9" s="29" t="s">
        <v>126</v>
      </c>
      <c r="C9" s="97">
        <v>1097920.57</v>
      </c>
      <c r="D9" s="97">
        <v>1370461</v>
      </c>
      <c r="E9" s="97">
        <v>1275122.1000000001</v>
      </c>
      <c r="F9" s="135">
        <v>1255870.54</v>
      </c>
      <c r="G9" s="136">
        <f>SUM(F9/C9*100)</f>
        <v>114.38628388208447</v>
      </c>
      <c r="H9" s="137">
        <f t="shared" si="1"/>
        <v>91.63854644532023</v>
      </c>
    </row>
    <row r="10" spans="2:8" x14ac:dyDescent="0.25">
      <c r="B10" s="134" t="s">
        <v>161</v>
      </c>
      <c r="C10" s="133">
        <v>62473.56</v>
      </c>
      <c r="D10" s="133">
        <v>80000</v>
      </c>
      <c r="E10" s="133">
        <v>77000</v>
      </c>
      <c r="F10" s="133">
        <v>62558.02</v>
      </c>
      <c r="G10" s="136">
        <f>SUM(F10/C10*100)</f>
        <v>100.135193192128</v>
      </c>
      <c r="H10" s="137">
        <f t="shared" si="1"/>
        <v>78.197524999999999</v>
      </c>
    </row>
  </sheetData>
  <mergeCells count="2">
    <mergeCell ref="B2:H2"/>
    <mergeCell ref="B3:H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4"/>
  <sheetViews>
    <sheetView workbookViewId="0">
      <selection activeCell="J6" sqref="J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158" t="s">
        <v>61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2:12" ht="15.75" customHeight="1" x14ac:dyDescent="0.25">
      <c r="B3" s="158" t="s">
        <v>37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161" t="s">
        <v>6</v>
      </c>
      <c r="C5" s="162"/>
      <c r="D5" s="162"/>
      <c r="E5" s="162"/>
      <c r="F5" s="163"/>
      <c r="G5" s="34" t="s">
        <v>163</v>
      </c>
      <c r="H5" s="32" t="s">
        <v>64</v>
      </c>
      <c r="I5" s="34" t="s">
        <v>65</v>
      </c>
      <c r="J5" s="34" t="s">
        <v>164</v>
      </c>
      <c r="K5" s="34" t="s">
        <v>15</v>
      </c>
      <c r="L5" s="34" t="s">
        <v>46</v>
      </c>
    </row>
    <row r="6" spans="2:12" x14ac:dyDescent="0.25">
      <c r="B6" s="161">
        <v>1</v>
      </c>
      <c r="C6" s="162"/>
      <c r="D6" s="162"/>
      <c r="E6" s="162"/>
      <c r="F6" s="163"/>
      <c r="G6" s="34">
        <v>2</v>
      </c>
      <c r="H6" s="34">
        <v>3</v>
      </c>
      <c r="I6" s="34">
        <v>4</v>
      </c>
      <c r="J6" s="34">
        <v>5</v>
      </c>
      <c r="K6" s="34" t="s">
        <v>16</v>
      </c>
      <c r="L6" s="34" t="s">
        <v>17</v>
      </c>
    </row>
    <row r="7" spans="2:12" ht="25.5" x14ac:dyDescent="0.25">
      <c r="B7" s="6">
        <v>8</v>
      </c>
      <c r="C7" s="6"/>
      <c r="D7" s="6"/>
      <c r="E7" s="6"/>
      <c r="F7" s="6" t="s">
        <v>7</v>
      </c>
      <c r="G7" s="4">
        <f t="shared" ref="G7:J9" si="0">SUM(G8)</f>
        <v>0</v>
      </c>
      <c r="H7" s="4">
        <f t="shared" si="0"/>
        <v>0</v>
      </c>
      <c r="I7" s="4">
        <f t="shared" si="0"/>
        <v>0</v>
      </c>
      <c r="J7" s="4">
        <f t="shared" si="0"/>
        <v>0</v>
      </c>
      <c r="K7" s="24"/>
      <c r="L7" s="24"/>
    </row>
    <row r="8" spans="2:12" x14ac:dyDescent="0.25">
      <c r="B8" s="6"/>
      <c r="C8" s="10">
        <v>84</v>
      </c>
      <c r="D8" s="10"/>
      <c r="E8" s="10"/>
      <c r="F8" s="10" t="s">
        <v>12</v>
      </c>
      <c r="G8" s="4">
        <f t="shared" si="0"/>
        <v>0</v>
      </c>
      <c r="H8" s="4">
        <f t="shared" si="0"/>
        <v>0</v>
      </c>
      <c r="I8" s="4">
        <f t="shared" si="0"/>
        <v>0</v>
      </c>
      <c r="J8" s="4">
        <f t="shared" si="0"/>
        <v>0</v>
      </c>
      <c r="K8" s="24"/>
      <c r="L8" s="24"/>
    </row>
    <row r="9" spans="2:12" ht="51" x14ac:dyDescent="0.25">
      <c r="B9" s="7"/>
      <c r="C9" s="7"/>
      <c r="D9" s="7">
        <v>841</v>
      </c>
      <c r="E9" s="7"/>
      <c r="F9" s="25" t="s">
        <v>38</v>
      </c>
      <c r="G9" s="4">
        <f t="shared" si="0"/>
        <v>0</v>
      </c>
      <c r="H9" s="4">
        <f t="shared" si="0"/>
        <v>0</v>
      </c>
      <c r="I9" s="4">
        <f t="shared" si="0"/>
        <v>0</v>
      </c>
      <c r="J9" s="4">
        <f t="shared" si="0"/>
        <v>0</v>
      </c>
      <c r="K9" s="24"/>
      <c r="L9" s="24"/>
    </row>
    <row r="10" spans="2:12" ht="25.5" x14ac:dyDescent="0.25">
      <c r="B10" s="7"/>
      <c r="C10" s="7"/>
      <c r="D10" s="7"/>
      <c r="E10" s="7">
        <v>8413</v>
      </c>
      <c r="F10" s="25" t="s">
        <v>39</v>
      </c>
      <c r="G10" s="4">
        <v>0</v>
      </c>
      <c r="H10" s="4">
        <v>0</v>
      </c>
      <c r="I10" s="4">
        <v>0</v>
      </c>
      <c r="J10" s="24">
        <v>0</v>
      </c>
      <c r="K10" s="24"/>
      <c r="L10" s="24"/>
    </row>
    <row r="11" spans="2:12" ht="25.5" x14ac:dyDescent="0.25">
      <c r="B11" s="9">
        <v>5</v>
      </c>
      <c r="C11" s="9"/>
      <c r="D11" s="9"/>
      <c r="E11" s="9"/>
      <c r="F11" s="17" t="s">
        <v>8</v>
      </c>
      <c r="G11" s="4">
        <f t="shared" ref="G11:J13" si="1">SUM(G12)</f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24"/>
      <c r="L11" s="24"/>
    </row>
    <row r="12" spans="2:12" ht="25.5" x14ac:dyDescent="0.25">
      <c r="B12" s="10"/>
      <c r="C12" s="10">
        <v>54</v>
      </c>
      <c r="D12" s="10"/>
      <c r="E12" s="10"/>
      <c r="F12" s="18" t="s">
        <v>13</v>
      </c>
      <c r="G12" s="4">
        <f t="shared" si="1"/>
        <v>0</v>
      </c>
      <c r="H12" s="4">
        <f t="shared" si="1"/>
        <v>0</v>
      </c>
      <c r="I12" s="4">
        <f t="shared" si="1"/>
        <v>0</v>
      </c>
      <c r="J12" s="4">
        <f t="shared" si="1"/>
        <v>0</v>
      </c>
      <c r="K12" s="24"/>
      <c r="L12" s="24"/>
    </row>
    <row r="13" spans="2:12" ht="63.75" x14ac:dyDescent="0.25">
      <c r="B13" s="10"/>
      <c r="C13" s="10"/>
      <c r="D13" s="10">
        <v>541</v>
      </c>
      <c r="E13" s="25"/>
      <c r="F13" s="25" t="s">
        <v>40</v>
      </c>
      <c r="G13" s="4">
        <f t="shared" si="1"/>
        <v>0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24"/>
      <c r="L13" s="24"/>
    </row>
    <row r="14" spans="2:12" ht="38.25" x14ac:dyDescent="0.25">
      <c r="B14" s="10"/>
      <c r="C14" s="10"/>
      <c r="D14" s="10"/>
      <c r="E14" s="25">
        <v>5413</v>
      </c>
      <c r="F14" s="25" t="s">
        <v>41</v>
      </c>
      <c r="G14" s="4">
        <v>0</v>
      </c>
      <c r="H14" s="4">
        <v>0</v>
      </c>
      <c r="I14" s="5">
        <v>0</v>
      </c>
      <c r="J14" s="24">
        <v>0</v>
      </c>
      <c r="K14" s="24"/>
      <c r="L14" s="24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58" t="s">
        <v>42</v>
      </c>
      <c r="C2" s="158"/>
      <c r="D2" s="158"/>
      <c r="E2" s="158"/>
      <c r="F2" s="158"/>
      <c r="G2" s="158"/>
      <c r="H2" s="158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2" t="s">
        <v>6</v>
      </c>
      <c r="C4" s="32" t="s">
        <v>163</v>
      </c>
      <c r="D4" s="32" t="s">
        <v>64</v>
      </c>
      <c r="E4" s="32" t="s">
        <v>65</v>
      </c>
      <c r="F4" s="32" t="s">
        <v>164</v>
      </c>
      <c r="G4" s="32" t="s">
        <v>15</v>
      </c>
      <c r="H4" s="32" t="s">
        <v>46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16</v>
      </c>
      <c r="H5" s="32" t="s">
        <v>17</v>
      </c>
    </row>
    <row r="6" spans="2:8" x14ac:dyDescent="0.25">
      <c r="B6" s="6" t="s">
        <v>43</v>
      </c>
      <c r="C6" s="4"/>
      <c r="D6" s="4"/>
      <c r="E6" s="5"/>
      <c r="F6" s="24"/>
      <c r="G6" s="24"/>
      <c r="H6" s="24"/>
    </row>
    <row r="7" spans="2:8" x14ac:dyDescent="0.25">
      <c r="B7" s="6" t="s">
        <v>33</v>
      </c>
      <c r="C7" s="4"/>
      <c r="D7" s="4"/>
      <c r="E7" s="4"/>
      <c r="F7" s="24"/>
      <c r="G7" s="24"/>
      <c r="H7" s="24"/>
    </row>
    <row r="8" spans="2:8" x14ac:dyDescent="0.25">
      <c r="B8" s="28" t="s">
        <v>32</v>
      </c>
      <c r="C8" s="4"/>
      <c r="D8" s="4"/>
      <c r="E8" s="4"/>
      <c r="F8" s="24"/>
      <c r="G8" s="24"/>
      <c r="H8" s="24"/>
    </row>
    <row r="9" spans="2:8" x14ac:dyDescent="0.25">
      <c r="B9" s="27" t="s">
        <v>31</v>
      </c>
      <c r="C9" s="4"/>
      <c r="D9" s="4"/>
      <c r="E9" s="4"/>
      <c r="F9" s="24"/>
      <c r="G9" s="24"/>
      <c r="H9" s="24"/>
    </row>
    <row r="10" spans="2:8" x14ac:dyDescent="0.25">
      <c r="B10" s="27" t="s">
        <v>22</v>
      </c>
      <c r="C10" s="4"/>
      <c r="D10" s="4"/>
      <c r="E10" s="4"/>
      <c r="F10" s="24"/>
      <c r="G10" s="24"/>
      <c r="H10" s="24"/>
    </row>
    <row r="11" spans="2:8" x14ac:dyDescent="0.25">
      <c r="B11" s="6" t="s">
        <v>30</v>
      </c>
      <c r="C11" s="4"/>
      <c r="D11" s="4"/>
      <c r="E11" s="5"/>
      <c r="F11" s="24"/>
      <c r="G11" s="24"/>
      <c r="H11" s="24"/>
    </row>
    <row r="12" spans="2:8" x14ac:dyDescent="0.25">
      <c r="B12" s="26" t="s">
        <v>29</v>
      </c>
      <c r="C12" s="4"/>
      <c r="D12" s="4"/>
      <c r="E12" s="5"/>
      <c r="F12" s="24"/>
      <c r="G12" s="24"/>
      <c r="H12" s="24"/>
    </row>
    <row r="13" spans="2:8" x14ac:dyDescent="0.25">
      <c r="B13" s="6" t="s">
        <v>28</v>
      </c>
      <c r="C13" s="4"/>
      <c r="D13" s="4"/>
      <c r="E13" s="5"/>
      <c r="F13" s="24"/>
      <c r="G13" s="24"/>
      <c r="H13" s="24"/>
    </row>
    <row r="14" spans="2:8" x14ac:dyDescent="0.25">
      <c r="B14" s="26" t="s">
        <v>27</v>
      </c>
      <c r="C14" s="4"/>
      <c r="D14" s="4"/>
      <c r="E14" s="5"/>
      <c r="F14" s="24"/>
      <c r="G14" s="24"/>
      <c r="H14" s="24"/>
    </row>
    <row r="15" spans="2:8" x14ac:dyDescent="0.25">
      <c r="B15" s="10" t="s">
        <v>14</v>
      </c>
      <c r="C15" s="4"/>
      <c r="D15" s="4"/>
      <c r="E15" s="5"/>
      <c r="F15" s="24"/>
      <c r="G15" s="24"/>
      <c r="H15" s="24"/>
    </row>
    <row r="16" spans="2:8" x14ac:dyDescent="0.25">
      <c r="B16" s="26"/>
      <c r="C16" s="4"/>
      <c r="D16" s="4"/>
      <c r="E16" s="5"/>
      <c r="F16" s="24"/>
      <c r="G16" s="24"/>
      <c r="H16" s="24"/>
    </row>
    <row r="17" spans="2:8" ht="15.75" customHeight="1" x14ac:dyDescent="0.25">
      <c r="B17" s="6" t="s">
        <v>44</v>
      </c>
      <c r="C17" s="4"/>
      <c r="D17" s="4"/>
      <c r="E17" s="5"/>
      <c r="F17" s="24"/>
      <c r="G17" s="24"/>
      <c r="H17" s="24"/>
    </row>
    <row r="18" spans="2:8" ht="15.75" customHeight="1" x14ac:dyDescent="0.25">
      <c r="B18" s="6" t="s">
        <v>33</v>
      </c>
      <c r="C18" s="4"/>
      <c r="D18" s="4"/>
      <c r="E18" s="4"/>
      <c r="F18" s="24"/>
      <c r="G18" s="24"/>
      <c r="H18" s="24"/>
    </row>
    <row r="19" spans="2:8" x14ac:dyDescent="0.25">
      <c r="B19" s="28" t="s">
        <v>32</v>
      </c>
      <c r="C19" s="4"/>
      <c r="D19" s="4"/>
      <c r="E19" s="4"/>
      <c r="F19" s="24"/>
      <c r="G19" s="24"/>
      <c r="H19" s="24"/>
    </row>
    <row r="20" spans="2:8" x14ac:dyDescent="0.25">
      <c r="B20" s="27" t="s">
        <v>31</v>
      </c>
      <c r="C20" s="4"/>
      <c r="D20" s="4"/>
      <c r="E20" s="4"/>
      <c r="F20" s="24"/>
      <c r="G20" s="24"/>
      <c r="H20" s="24"/>
    </row>
    <row r="21" spans="2:8" x14ac:dyDescent="0.25">
      <c r="B21" s="27" t="s">
        <v>22</v>
      </c>
      <c r="C21" s="4"/>
      <c r="D21" s="4"/>
      <c r="E21" s="4"/>
      <c r="F21" s="24"/>
      <c r="G21" s="24"/>
      <c r="H21" s="24"/>
    </row>
    <row r="22" spans="2:8" x14ac:dyDescent="0.25">
      <c r="B22" s="6" t="s">
        <v>30</v>
      </c>
      <c r="C22" s="4"/>
      <c r="D22" s="4"/>
      <c r="E22" s="5"/>
      <c r="F22" s="24"/>
      <c r="G22" s="24"/>
      <c r="H22" s="24"/>
    </row>
    <row r="23" spans="2:8" x14ac:dyDescent="0.25">
      <c r="B23" s="26" t="s">
        <v>29</v>
      </c>
      <c r="C23" s="4"/>
      <c r="D23" s="4"/>
      <c r="E23" s="5"/>
      <c r="F23" s="24"/>
      <c r="G23" s="24"/>
      <c r="H23" s="24"/>
    </row>
    <row r="24" spans="2:8" x14ac:dyDescent="0.25">
      <c r="B24" s="6" t="s">
        <v>28</v>
      </c>
      <c r="C24" s="4"/>
      <c r="D24" s="4"/>
      <c r="E24" s="5"/>
      <c r="F24" s="24"/>
      <c r="G24" s="24"/>
      <c r="H24" s="24"/>
    </row>
    <row r="25" spans="2:8" x14ac:dyDescent="0.25">
      <c r="B25" s="26" t="s">
        <v>27</v>
      </c>
      <c r="C25" s="4"/>
      <c r="D25" s="4"/>
      <c r="E25" s="5"/>
      <c r="F25" s="24"/>
      <c r="G25" s="24"/>
      <c r="H25" s="24"/>
    </row>
    <row r="26" spans="2:8" x14ac:dyDescent="0.25">
      <c r="B26" s="10" t="s">
        <v>14</v>
      </c>
      <c r="C26" s="4"/>
      <c r="D26" s="4"/>
      <c r="E26" s="5"/>
      <c r="F26" s="24"/>
      <c r="G26" s="24"/>
      <c r="H26" s="24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96"/>
  <sheetViews>
    <sheetView topLeftCell="A33" workbookViewId="0">
      <selection activeCell="J52" sqref="J52"/>
    </sheetView>
  </sheetViews>
  <sheetFormatPr defaultRowHeight="15" x14ac:dyDescent="0.25"/>
  <cols>
    <col min="2" max="2" width="7.42578125" bestFit="1" customWidth="1"/>
    <col min="3" max="3" width="4.7109375" customWidth="1"/>
    <col min="4" max="4" width="4.85546875" customWidth="1"/>
    <col min="5" max="5" width="38.140625" customWidth="1"/>
    <col min="6" max="6" width="15.140625" style="145" customWidth="1"/>
    <col min="7" max="7" width="14.5703125" customWidth="1"/>
    <col min="8" max="8" width="14.42578125" customWidth="1"/>
    <col min="9" max="9" width="12" customWidth="1"/>
    <col min="11" max="11" width="14.7109375" bestFit="1" customWidth="1"/>
  </cols>
  <sheetData>
    <row r="1" spans="2:11" ht="18" x14ac:dyDescent="0.25">
      <c r="B1" s="2"/>
      <c r="C1" s="2"/>
      <c r="D1" s="2"/>
      <c r="E1" s="2"/>
      <c r="F1" s="143"/>
      <c r="G1" s="2"/>
      <c r="H1" s="2"/>
      <c r="I1" s="3"/>
    </row>
    <row r="2" spans="2:11" ht="18" customHeight="1" x14ac:dyDescent="0.25">
      <c r="B2" s="158" t="s">
        <v>9</v>
      </c>
      <c r="C2" s="159"/>
      <c r="D2" s="159"/>
      <c r="E2" s="159"/>
      <c r="F2" s="159"/>
      <c r="G2" s="159"/>
      <c r="H2" s="159"/>
      <c r="I2" s="159"/>
    </row>
    <row r="3" spans="2:11" ht="18" x14ac:dyDescent="0.25">
      <c r="B3" s="2"/>
      <c r="C3" s="2"/>
      <c r="D3" s="2"/>
      <c r="E3" s="2"/>
      <c r="F3" s="143"/>
      <c r="G3" s="2"/>
      <c r="H3" s="2"/>
      <c r="I3" s="3"/>
    </row>
    <row r="4" spans="2:11" ht="15.75" x14ac:dyDescent="0.25">
      <c r="B4" s="160" t="s">
        <v>62</v>
      </c>
      <c r="C4" s="160"/>
      <c r="D4" s="160"/>
      <c r="E4" s="160"/>
      <c r="F4" s="160"/>
      <c r="G4" s="160"/>
      <c r="H4" s="160"/>
      <c r="I4" s="160"/>
    </row>
    <row r="5" spans="2:11" ht="18" x14ac:dyDescent="0.25">
      <c r="B5" s="2"/>
      <c r="C5" s="2"/>
      <c r="D5" s="2"/>
      <c r="E5" s="2"/>
      <c r="F5" s="143"/>
      <c r="G5" s="2"/>
      <c r="H5" s="2"/>
      <c r="I5" s="3"/>
    </row>
    <row r="6" spans="2:11" ht="38.25" x14ac:dyDescent="0.25">
      <c r="B6" s="161" t="s">
        <v>6</v>
      </c>
      <c r="C6" s="162"/>
      <c r="D6" s="162"/>
      <c r="E6" s="163"/>
      <c r="F6" s="144" t="s">
        <v>64</v>
      </c>
      <c r="G6" s="32" t="s">
        <v>127</v>
      </c>
      <c r="H6" s="32" t="s">
        <v>128</v>
      </c>
      <c r="I6" s="32" t="s">
        <v>46</v>
      </c>
    </row>
    <row r="7" spans="2:11" s="23" customFormat="1" ht="15.75" customHeight="1" x14ac:dyDescent="0.2">
      <c r="B7" s="164">
        <v>1</v>
      </c>
      <c r="C7" s="165"/>
      <c r="D7" s="165"/>
      <c r="E7" s="166"/>
      <c r="F7" s="148">
        <v>2</v>
      </c>
      <c r="G7" s="33">
        <v>3</v>
      </c>
      <c r="H7" s="33">
        <v>4</v>
      </c>
      <c r="I7" s="33" t="s">
        <v>166</v>
      </c>
    </row>
    <row r="8" spans="2:11" s="36" customFormat="1" ht="30" customHeight="1" x14ac:dyDescent="0.25">
      <c r="B8" s="152" t="s">
        <v>162</v>
      </c>
      <c r="C8" s="153"/>
      <c r="D8" s="154"/>
      <c r="E8" s="109" t="s">
        <v>138</v>
      </c>
      <c r="F8" s="117">
        <f>SUM(F9+F23+F80+F87)</f>
        <v>1450461</v>
      </c>
      <c r="G8" s="117">
        <f>SUM(G9+G23+G80+G87)</f>
        <v>1352122.1</v>
      </c>
      <c r="H8" s="117">
        <f>SUM(H9+H23+H80+H87)</f>
        <v>1318428.5599999996</v>
      </c>
      <c r="I8" s="125">
        <f>SUM(H8/F8*100)</f>
        <v>90.897208542663293</v>
      </c>
    </row>
    <row r="9" spans="2:11" s="36" customFormat="1" ht="15.75" customHeight="1" x14ac:dyDescent="0.25">
      <c r="B9" s="114"/>
      <c r="C9" s="115"/>
      <c r="D9" s="109"/>
      <c r="E9" s="109" t="s">
        <v>154</v>
      </c>
      <c r="F9" s="117">
        <f>SUM(F10+F15+F18)</f>
        <v>1160941</v>
      </c>
      <c r="G9" s="117">
        <f>SUM(G10+G15+G18)</f>
        <v>1151492</v>
      </c>
      <c r="H9" s="117">
        <f>SUM(H10+H15+H18)</f>
        <v>1114835.2699999998</v>
      </c>
      <c r="I9" s="125">
        <f t="shared" ref="I9:I69" si="0">SUM(H9/F9*100)</f>
        <v>96.028589738841134</v>
      </c>
      <c r="K9" s="149"/>
    </row>
    <row r="10" spans="2:11" s="36" customFormat="1" ht="13.5" customHeight="1" x14ac:dyDescent="0.25">
      <c r="B10" s="152" t="s">
        <v>139</v>
      </c>
      <c r="C10" s="153"/>
      <c r="D10" s="154"/>
      <c r="E10" s="109" t="s">
        <v>140</v>
      </c>
      <c r="F10" s="117">
        <f>SUM(F11)</f>
        <v>1101745</v>
      </c>
      <c r="G10" s="117">
        <f>SUM(G11)</f>
        <v>1096420</v>
      </c>
      <c r="H10" s="117">
        <f>SUM(H11)</f>
        <v>1095060.42</v>
      </c>
      <c r="I10" s="125">
        <f t="shared" si="0"/>
        <v>99.393273398109358</v>
      </c>
    </row>
    <row r="11" spans="2:11" s="36" customFormat="1" ht="13.5" customHeight="1" x14ac:dyDescent="0.25">
      <c r="B11" s="155">
        <v>31</v>
      </c>
      <c r="C11" s="156"/>
      <c r="D11" s="157"/>
      <c r="E11" s="35" t="s">
        <v>4</v>
      </c>
      <c r="F11" s="116">
        <f>SUM(F12:F14)</f>
        <v>1101745</v>
      </c>
      <c r="G11" s="116">
        <f>SUM(G12:G14)</f>
        <v>1096420</v>
      </c>
      <c r="H11" s="116">
        <f>SUM(H12:H14)</f>
        <v>1095060.42</v>
      </c>
      <c r="I11" s="125">
        <f t="shared" si="0"/>
        <v>99.393273398109358</v>
      </c>
    </row>
    <row r="12" spans="2:11" s="36" customFormat="1" ht="13.5" customHeight="1" x14ac:dyDescent="0.25">
      <c r="B12" s="105"/>
      <c r="C12" s="106"/>
      <c r="D12" s="107">
        <v>3111</v>
      </c>
      <c r="E12" s="35" t="s">
        <v>24</v>
      </c>
      <c r="F12" s="141">
        <v>901420</v>
      </c>
      <c r="G12" s="116">
        <v>919420</v>
      </c>
      <c r="H12" s="116">
        <v>901466.36</v>
      </c>
      <c r="I12" s="125">
        <f t="shared" si="0"/>
        <v>100.00514299660534</v>
      </c>
    </row>
    <row r="13" spans="2:11" s="36" customFormat="1" ht="15" customHeight="1" x14ac:dyDescent="0.25">
      <c r="B13" s="105"/>
      <c r="C13" s="106"/>
      <c r="D13" s="107">
        <v>3121</v>
      </c>
      <c r="E13" s="35" t="s">
        <v>75</v>
      </c>
      <c r="F13" s="141">
        <v>57325</v>
      </c>
      <c r="G13" s="116">
        <v>52000</v>
      </c>
      <c r="H13" s="116">
        <v>52518.44</v>
      </c>
      <c r="I13" s="125">
        <f t="shared" si="0"/>
        <v>91.615246402093334</v>
      </c>
    </row>
    <row r="14" spans="2:11" s="36" customFormat="1" ht="16.5" customHeight="1" x14ac:dyDescent="0.25">
      <c r="B14" s="105"/>
      <c r="C14" s="106"/>
      <c r="D14" s="107">
        <v>3132</v>
      </c>
      <c r="E14" s="35" t="s">
        <v>77</v>
      </c>
      <c r="F14" s="141">
        <v>143000</v>
      </c>
      <c r="G14" s="116">
        <v>125000</v>
      </c>
      <c r="H14" s="116">
        <v>141075.62</v>
      </c>
      <c r="I14" s="125">
        <f t="shared" si="0"/>
        <v>98.654279720279717</v>
      </c>
    </row>
    <row r="15" spans="2:11" s="36" customFormat="1" ht="16.5" customHeight="1" x14ac:dyDescent="0.25">
      <c r="B15" s="152" t="s">
        <v>151</v>
      </c>
      <c r="C15" s="153"/>
      <c r="D15" s="154"/>
      <c r="E15" s="109" t="s">
        <v>158</v>
      </c>
      <c r="F15" s="117">
        <f t="shared" ref="F15:H16" si="1">SUM(F16)</f>
        <v>0</v>
      </c>
      <c r="G15" s="117">
        <f t="shared" si="1"/>
        <v>4000</v>
      </c>
      <c r="H15" s="117">
        <f t="shared" si="1"/>
        <v>3447.93</v>
      </c>
      <c r="I15" s="125" t="e">
        <f t="shared" si="0"/>
        <v>#DIV/0!</v>
      </c>
    </row>
    <row r="16" spans="2:11" s="36" customFormat="1" ht="16.5" customHeight="1" x14ac:dyDescent="0.25">
      <c r="B16" s="155">
        <v>31</v>
      </c>
      <c r="C16" s="156"/>
      <c r="D16" s="157"/>
      <c r="E16" s="35" t="s">
        <v>4</v>
      </c>
      <c r="F16" s="116">
        <f t="shared" si="1"/>
        <v>0</v>
      </c>
      <c r="G16" s="116">
        <f t="shared" si="1"/>
        <v>4000</v>
      </c>
      <c r="H16" s="116">
        <f t="shared" si="1"/>
        <v>3447.93</v>
      </c>
      <c r="I16" s="125" t="e">
        <f t="shared" si="0"/>
        <v>#DIV/0!</v>
      </c>
    </row>
    <row r="17" spans="2:11" s="36" customFormat="1" ht="16.5" customHeight="1" x14ac:dyDescent="0.25">
      <c r="B17" s="105"/>
      <c r="C17" s="106"/>
      <c r="D17" s="107">
        <v>3121</v>
      </c>
      <c r="E17" s="35" t="s">
        <v>75</v>
      </c>
      <c r="F17" s="141"/>
      <c r="G17" s="116">
        <v>4000</v>
      </c>
      <c r="H17" s="116">
        <v>3447.93</v>
      </c>
      <c r="I17" s="125" t="e">
        <f t="shared" si="0"/>
        <v>#DIV/0!</v>
      </c>
    </row>
    <row r="18" spans="2:11" s="36" customFormat="1" ht="14.25" customHeight="1" x14ac:dyDescent="0.25">
      <c r="B18" s="152" t="s">
        <v>141</v>
      </c>
      <c r="C18" s="153"/>
      <c r="D18" s="154"/>
      <c r="E18" s="109" t="s">
        <v>142</v>
      </c>
      <c r="F18" s="117">
        <f>SUM(F19)</f>
        <v>59196</v>
      </c>
      <c r="G18" s="117">
        <f>SUM(G19)</f>
        <v>51072</v>
      </c>
      <c r="H18" s="117">
        <f>SUM(H19)</f>
        <v>16326.92</v>
      </c>
      <c r="I18" s="125">
        <f t="shared" si="0"/>
        <v>27.581120345969325</v>
      </c>
    </row>
    <row r="19" spans="2:11" s="36" customFormat="1" ht="13.5" customHeight="1" x14ac:dyDescent="0.25">
      <c r="B19" s="105"/>
      <c r="C19" s="106"/>
      <c r="D19" s="107">
        <v>31</v>
      </c>
      <c r="E19" s="35" t="s">
        <v>4</v>
      </c>
      <c r="F19" s="116">
        <f>SUM(F20:F22)</f>
        <v>59196</v>
      </c>
      <c r="G19" s="116">
        <f>SUM(G20:G22)</f>
        <v>51072</v>
      </c>
      <c r="H19" s="116">
        <f>SUM(H20:H22)</f>
        <v>16326.92</v>
      </c>
      <c r="I19" s="125">
        <f t="shared" si="0"/>
        <v>27.581120345969325</v>
      </c>
    </row>
    <row r="20" spans="2:11" s="36" customFormat="1" ht="13.5" customHeight="1" x14ac:dyDescent="0.25">
      <c r="B20" s="105"/>
      <c r="C20" s="106"/>
      <c r="D20" s="107">
        <v>3111</v>
      </c>
      <c r="E20" s="35" t="s">
        <v>24</v>
      </c>
      <c r="F20" s="142">
        <v>40000</v>
      </c>
      <c r="G20" s="116">
        <v>40000</v>
      </c>
      <c r="H20" s="116">
        <v>8619.1200000000008</v>
      </c>
      <c r="I20" s="125">
        <f t="shared" si="0"/>
        <v>21.547800000000002</v>
      </c>
    </row>
    <row r="21" spans="2:11" s="36" customFormat="1" ht="13.5" customHeight="1" x14ac:dyDescent="0.25">
      <c r="B21" s="105"/>
      <c r="C21" s="106"/>
      <c r="D21" s="107">
        <v>3121</v>
      </c>
      <c r="E21" s="35" t="s">
        <v>75</v>
      </c>
      <c r="F21" s="142">
        <v>10196</v>
      </c>
      <c r="G21" s="116">
        <v>2072</v>
      </c>
      <c r="H21" s="116">
        <v>6349.99</v>
      </c>
      <c r="I21" s="125">
        <f t="shared" si="0"/>
        <v>62.279227147901139</v>
      </c>
    </row>
    <row r="22" spans="2:11" s="36" customFormat="1" ht="13.5" customHeight="1" x14ac:dyDescent="0.25">
      <c r="B22" s="105"/>
      <c r="C22" s="106"/>
      <c r="D22" s="107">
        <v>3132</v>
      </c>
      <c r="E22" s="35" t="s">
        <v>77</v>
      </c>
      <c r="F22" s="142">
        <v>9000</v>
      </c>
      <c r="G22" s="116">
        <v>9000</v>
      </c>
      <c r="H22" s="116">
        <v>1357.81</v>
      </c>
      <c r="I22" s="125">
        <f t="shared" si="0"/>
        <v>15.086777777777776</v>
      </c>
    </row>
    <row r="23" spans="2:11" ht="15.75" customHeight="1" x14ac:dyDescent="0.25">
      <c r="B23" s="167"/>
      <c r="C23" s="168"/>
      <c r="D23" s="169"/>
      <c r="E23" s="109" t="s">
        <v>155</v>
      </c>
      <c r="F23" s="122">
        <f>SUM(F24+F46+F50+F74)</f>
        <v>251969</v>
      </c>
      <c r="G23" s="122">
        <f>SUM(G24+G46+G50+G74)</f>
        <v>191630.1</v>
      </c>
      <c r="H23" s="122">
        <f>SUM(H24+H46+H50+H74)</f>
        <v>172931.65</v>
      </c>
      <c r="I23" s="125">
        <f t="shared" si="0"/>
        <v>68.632113474276593</v>
      </c>
    </row>
    <row r="24" spans="2:11" x14ac:dyDescent="0.25">
      <c r="B24" s="152" t="s">
        <v>144</v>
      </c>
      <c r="C24" s="153"/>
      <c r="D24" s="154"/>
      <c r="E24" s="109" t="s">
        <v>145</v>
      </c>
      <c r="F24" s="119">
        <f>SUM(F25)</f>
        <v>92847</v>
      </c>
      <c r="G24" s="119">
        <f>SUM(G25)</f>
        <v>35000</v>
      </c>
      <c r="H24" s="119">
        <f>SUM(H25)</f>
        <v>93106.26</v>
      </c>
      <c r="I24" s="125">
        <f t="shared" si="0"/>
        <v>100.27923357782159</v>
      </c>
    </row>
    <row r="25" spans="2:11" x14ac:dyDescent="0.25">
      <c r="B25" s="110"/>
      <c r="C25" s="111"/>
      <c r="D25" s="107">
        <v>32</v>
      </c>
      <c r="E25" s="35" t="s">
        <v>11</v>
      </c>
      <c r="F25" s="118">
        <f>SUM(F26:F45)</f>
        <v>92847</v>
      </c>
      <c r="G25" s="118">
        <f>SUM(G26:G45)</f>
        <v>35000</v>
      </c>
      <c r="H25" s="118">
        <f>SUM(H26:H45)</f>
        <v>93106.26</v>
      </c>
      <c r="I25" s="125">
        <f t="shared" si="0"/>
        <v>100.27923357782159</v>
      </c>
    </row>
    <row r="26" spans="2:11" x14ac:dyDescent="0.25">
      <c r="B26" s="110"/>
      <c r="C26" s="111"/>
      <c r="D26" s="107">
        <v>3211</v>
      </c>
      <c r="E26" s="35" t="s">
        <v>26</v>
      </c>
      <c r="F26" s="98">
        <v>421</v>
      </c>
      <c r="G26" s="118"/>
      <c r="H26" s="118">
        <v>420.4</v>
      </c>
      <c r="I26" s="125">
        <f t="shared" si="0"/>
        <v>99.857482185273156</v>
      </c>
    </row>
    <row r="27" spans="2:11" x14ac:dyDescent="0.25">
      <c r="B27" s="110"/>
      <c r="C27" s="111"/>
      <c r="D27" s="107">
        <v>3212</v>
      </c>
      <c r="E27" s="35" t="s">
        <v>157</v>
      </c>
      <c r="F27" s="98">
        <v>7560</v>
      </c>
      <c r="G27" s="118"/>
      <c r="H27" s="118">
        <v>7145.28</v>
      </c>
      <c r="I27" s="125">
        <f t="shared" si="0"/>
        <v>94.514285714285705</v>
      </c>
    </row>
    <row r="28" spans="2:11" x14ac:dyDescent="0.25">
      <c r="B28" s="110"/>
      <c r="C28" s="111"/>
      <c r="D28" s="107">
        <v>3213</v>
      </c>
      <c r="E28" s="35" t="s">
        <v>79</v>
      </c>
      <c r="F28" s="98">
        <v>70</v>
      </c>
      <c r="G28" s="118"/>
      <c r="H28" s="118">
        <v>70</v>
      </c>
      <c r="I28" s="125">
        <f t="shared" si="0"/>
        <v>100</v>
      </c>
      <c r="K28" s="123"/>
    </row>
    <row r="29" spans="2:11" x14ac:dyDescent="0.25">
      <c r="B29" s="110"/>
      <c r="C29" s="111"/>
      <c r="D29" s="107">
        <v>3221</v>
      </c>
      <c r="E29" s="35" t="s">
        <v>147</v>
      </c>
      <c r="F29" s="98">
        <v>4705</v>
      </c>
      <c r="G29" s="118"/>
      <c r="H29" s="118">
        <v>4703.6000000000004</v>
      </c>
      <c r="I29" s="125">
        <f t="shared" si="0"/>
        <v>99.970244420828919</v>
      </c>
    </row>
    <row r="30" spans="2:11" x14ac:dyDescent="0.25">
      <c r="B30" s="110"/>
      <c r="C30" s="111"/>
      <c r="D30" s="107">
        <v>3222</v>
      </c>
      <c r="E30" s="35" t="s">
        <v>160</v>
      </c>
      <c r="F30" s="98">
        <v>50000</v>
      </c>
      <c r="G30" s="118">
        <v>35000</v>
      </c>
      <c r="H30" s="118">
        <v>50683.41</v>
      </c>
      <c r="I30" s="125">
        <f t="shared" si="0"/>
        <v>101.36682000000002</v>
      </c>
    </row>
    <row r="31" spans="2:11" x14ac:dyDescent="0.25">
      <c r="B31" s="110"/>
      <c r="C31" s="111"/>
      <c r="D31" s="107">
        <v>3223</v>
      </c>
      <c r="E31" s="35" t="s">
        <v>83</v>
      </c>
      <c r="F31" s="98">
        <v>9391</v>
      </c>
      <c r="G31" s="118"/>
      <c r="H31" s="118">
        <v>9390.56</v>
      </c>
      <c r="I31" s="125">
        <f t="shared" si="0"/>
        <v>99.99531466297519</v>
      </c>
    </row>
    <row r="32" spans="2:11" x14ac:dyDescent="0.25">
      <c r="B32" s="110"/>
      <c r="C32" s="111"/>
      <c r="D32" s="107">
        <v>3224</v>
      </c>
      <c r="E32" s="35" t="s">
        <v>146</v>
      </c>
      <c r="F32" s="98">
        <v>1108</v>
      </c>
      <c r="G32" s="118"/>
      <c r="H32" s="118">
        <v>1107.73</v>
      </c>
      <c r="I32" s="125">
        <f t="shared" si="0"/>
        <v>99.975631768953065</v>
      </c>
    </row>
    <row r="33" spans="2:11" x14ac:dyDescent="0.25">
      <c r="B33" s="110"/>
      <c r="C33" s="111"/>
      <c r="D33" s="107">
        <v>3225</v>
      </c>
      <c r="E33" s="35" t="s">
        <v>148</v>
      </c>
      <c r="F33" s="98">
        <v>854</v>
      </c>
      <c r="G33" s="118"/>
      <c r="H33" s="118">
        <v>853.76</v>
      </c>
      <c r="I33" s="125">
        <f t="shared" si="0"/>
        <v>99.97189695550351</v>
      </c>
    </row>
    <row r="34" spans="2:11" x14ac:dyDescent="0.25">
      <c r="B34" s="110"/>
      <c r="C34" s="111"/>
      <c r="D34" s="107">
        <v>3227</v>
      </c>
      <c r="E34" s="35" t="s">
        <v>110</v>
      </c>
      <c r="F34" s="98">
        <v>0</v>
      </c>
      <c r="G34" s="118"/>
      <c r="H34" s="118"/>
      <c r="I34" s="125" t="e">
        <f t="shared" si="0"/>
        <v>#DIV/0!</v>
      </c>
    </row>
    <row r="35" spans="2:11" x14ac:dyDescent="0.25">
      <c r="B35" s="110"/>
      <c r="C35" s="111"/>
      <c r="D35" s="107">
        <v>3231</v>
      </c>
      <c r="E35" s="35" t="s">
        <v>149</v>
      </c>
      <c r="F35" s="98">
        <v>1490</v>
      </c>
      <c r="G35" s="118"/>
      <c r="H35" s="118">
        <v>1486.98</v>
      </c>
      <c r="I35" s="125">
        <f t="shared" si="0"/>
        <v>99.797315436241604</v>
      </c>
    </row>
    <row r="36" spans="2:11" x14ac:dyDescent="0.25">
      <c r="B36" s="110"/>
      <c r="C36" s="111"/>
      <c r="D36" s="107">
        <v>3232</v>
      </c>
      <c r="E36" s="112" t="s">
        <v>88</v>
      </c>
      <c r="F36" s="98">
        <v>4771</v>
      </c>
      <c r="G36" s="118"/>
      <c r="H36" s="118">
        <v>4770.3900000000003</v>
      </c>
      <c r="I36" s="125">
        <f t="shared" si="0"/>
        <v>99.987214420456937</v>
      </c>
    </row>
    <row r="37" spans="2:11" x14ac:dyDescent="0.25">
      <c r="B37" s="110"/>
      <c r="C37" s="111"/>
      <c r="D37" s="107">
        <v>3234</v>
      </c>
      <c r="E37" s="112" t="s">
        <v>90</v>
      </c>
      <c r="F37" s="98">
        <v>3164</v>
      </c>
      <c r="G37" s="118"/>
      <c r="H37" s="118">
        <v>3163.53</v>
      </c>
      <c r="I37" s="125">
        <f t="shared" si="0"/>
        <v>99.98514538558787</v>
      </c>
    </row>
    <row r="38" spans="2:11" x14ac:dyDescent="0.25">
      <c r="B38" s="110"/>
      <c r="C38" s="111"/>
      <c r="D38" s="107">
        <v>3235</v>
      </c>
      <c r="E38" s="112" t="s">
        <v>91</v>
      </c>
      <c r="F38" s="98">
        <v>421</v>
      </c>
      <c r="G38" s="118"/>
      <c r="H38" s="118">
        <v>420.88</v>
      </c>
      <c r="I38" s="125">
        <f t="shared" si="0"/>
        <v>99.971496437054626</v>
      </c>
    </row>
    <row r="39" spans="2:11" x14ac:dyDescent="0.25">
      <c r="B39" s="110"/>
      <c r="C39" s="111"/>
      <c r="D39" s="107">
        <v>3236</v>
      </c>
      <c r="E39" s="112" t="s">
        <v>92</v>
      </c>
      <c r="F39" s="98">
        <v>1844</v>
      </c>
      <c r="G39" s="118"/>
      <c r="H39" s="118">
        <v>1843.78</v>
      </c>
      <c r="I39" s="125">
        <f t="shared" si="0"/>
        <v>99.988069414316698</v>
      </c>
    </row>
    <row r="40" spans="2:11" x14ac:dyDescent="0.25">
      <c r="B40" s="110"/>
      <c r="C40" s="111"/>
      <c r="D40" s="107">
        <v>3237</v>
      </c>
      <c r="E40" s="112" t="s">
        <v>93</v>
      </c>
      <c r="F40" s="98">
        <v>1585</v>
      </c>
      <c r="G40" s="118"/>
      <c r="H40" s="118">
        <v>1584.16</v>
      </c>
      <c r="I40" s="125">
        <f t="shared" si="0"/>
        <v>99.947003154574134</v>
      </c>
    </row>
    <row r="41" spans="2:11" x14ac:dyDescent="0.25">
      <c r="B41" s="110"/>
      <c r="C41" s="111"/>
      <c r="D41" s="107">
        <v>3238</v>
      </c>
      <c r="E41" s="112" t="s">
        <v>94</v>
      </c>
      <c r="F41" s="98">
        <v>1803</v>
      </c>
      <c r="G41" s="118"/>
      <c r="H41" s="118">
        <v>1802.86</v>
      </c>
      <c r="I41" s="125">
        <f t="shared" si="0"/>
        <v>99.992235163616201</v>
      </c>
    </row>
    <row r="42" spans="2:11" x14ac:dyDescent="0.25">
      <c r="B42" s="110"/>
      <c r="C42" s="111"/>
      <c r="D42" s="107">
        <v>3239</v>
      </c>
      <c r="E42" s="112" t="s">
        <v>95</v>
      </c>
      <c r="F42" s="98">
        <v>1504</v>
      </c>
      <c r="G42" s="118"/>
      <c r="H42" s="118">
        <v>1503.57</v>
      </c>
      <c r="I42" s="125">
        <f t="shared" si="0"/>
        <v>99.971409574468083</v>
      </c>
    </row>
    <row r="43" spans="2:11" x14ac:dyDescent="0.25">
      <c r="B43" s="110"/>
      <c r="C43" s="111"/>
      <c r="D43" s="107">
        <v>3292</v>
      </c>
      <c r="E43" s="112" t="s">
        <v>99</v>
      </c>
      <c r="F43" s="98">
        <v>1966</v>
      </c>
      <c r="G43" s="118"/>
      <c r="H43" s="118">
        <v>1965.78</v>
      </c>
      <c r="I43" s="125">
        <f t="shared" si="0"/>
        <v>99.988809766022385</v>
      </c>
    </row>
    <row r="44" spans="2:11" x14ac:dyDescent="0.25">
      <c r="B44" s="110"/>
      <c r="C44" s="111"/>
      <c r="D44" s="107">
        <v>3295</v>
      </c>
      <c r="E44" s="112" t="s">
        <v>102</v>
      </c>
      <c r="F44" s="98">
        <v>75</v>
      </c>
      <c r="G44" s="118"/>
      <c r="H44" s="118">
        <v>74.34</v>
      </c>
      <c r="I44" s="125">
        <f t="shared" si="0"/>
        <v>99.12</v>
      </c>
    </row>
    <row r="45" spans="2:11" x14ac:dyDescent="0.25">
      <c r="B45" s="110"/>
      <c r="C45" s="111"/>
      <c r="D45" s="107">
        <v>3299</v>
      </c>
      <c r="E45" s="112" t="s">
        <v>97</v>
      </c>
      <c r="F45" s="98">
        <v>115</v>
      </c>
      <c r="G45" s="118"/>
      <c r="H45" s="118">
        <v>115.25</v>
      </c>
      <c r="I45" s="125">
        <f t="shared" si="0"/>
        <v>100.21739130434784</v>
      </c>
    </row>
    <row r="46" spans="2:11" x14ac:dyDescent="0.25">
      <c r="B46" s="152" t="s">
        <v>151</v>
      </c>
      <c r="C46" s="153"/>
      <c r="D46" s="154"/>
      <c r="E46" s="109" t="s">
        <v>158</v>
      </c>
      <c r="F46" s="119">
        <f>SUM(F47)</f>
        <v>0</v>
      </c>
      <c r="G46" s="119">
        <f>SUM(G47)</f>
        <v>2500</v>
      </c>
      <c r="H46" s="119">
        <f>SUM(H47)</f>
        <v>44.91</v>
      </c>
      <c r="I46" s="125" t="e">
        <f t="shared" si="0"/>
        <v>#DIV/0!</v>
      </c>
    </row>
    <row r="47" spans="2:11" x14ac:dyDescent="0.25">
      <c r="B47" s="103"/>
      <c r="C47" s="104"/>
      <c r="D47" s="120">
        <v>32</v>
      </c>
      <c r="E47" s="35" t="s">
        <v>11</v>
      </c>
      <c r="F47" s="118">
        <f>SUM(F48:F49)</f>
        <v>0</v>
      </c>
      <c r="G47" s="118">
        <f>SUM(G48:G49)</f>
        <v>2500</v>
      </c>
      <c r="H47" s="118">
        <f>SUM(H48:H49)</f>
        <v>44.91</v>
      </c>
      <c r="I47" s="125" t="e">
        <f t="shared" si="0"/>
        <v>#DIV/0!</v>
      </c>
      <c r="K47" s="147"/>
    </row>
    <row r="48" spans="2:11" x14ac:dyDescent="0.25">
      <c r="B48" s="103"/>
      <c r="C48" s="104"/>
      <c r="D48" s="120">
        <v>3211</v>
      </c>
      <c r="E48" s="35" t="s">
        <v>26</v>
      </c>
      <c r="F48" s="98"/>
      <c r="G48" s="118">
        <v>1700</v>
      </c>
      <c r="H48" s="124">
        <v>44.91</v>
      </c>
      <c r="I48" s="125" t="e">
        <f t="shared" si="0"/>
        <v>#DIV/0!</v>
      </c>
    </row>
    <row r="49" spans="2:11" x14ac:dyDescent="0.25">
      <c r="B49" s="110"/>
      <c r="C49" s="111"/>
      <c r="D49" s="107">
        <v>3222</v>
      </c>
      <c r="E49" s="35" t="s">
        <v>82</v>
      </c>
      <c r="F49" s="98"/>
      <c r="G49" s="118">
        <v>800</v>
      </c>
      <c r="H49" s="124"/>
      <c r="I49" s="125" t="e">
        <f t="shared" si="0"/>
        <v>#DIV/0!</v>
      </c>
    </row>
    <row r="50" spans="2:11" x14ac:dyDescent="0.25">
      <c r="B50" s="152" t="s">
        <v>141</v>
      </c>
      <c r="C50" s="153"/>
      <c r="D50" s="154"/>
      <c r="E50" s="109" t="s">
        <v>142</v>
      </c>
      <c r="F50" s="119">
        <f>SUM(F51)</f>
        <v>159122</v>
      </c>
      <c r="G50" s="119">
        <f>SUM(G51)</f>
        <v>125663.70000000001</v>
      </c>
      <c r="H50" s="119">
        <f>SUM(H51)</f>
        <v>51250.390000000007</v>
      </c>
      <c r="I50" s="125">
        <f t="shared" si="0"/>
        <v>32.208236447505691</v>
      </c>
    </row>
    <row r="51" spans="2:11" x14ac:dyDescent="0.25">
      <c r="B51" s="110"/>
      <c r="C51" s="111"/>
      <c r="D51" s="107">
        <v>32</v>
      </c>
      <c r="E51" s="35" t="s">
        <v>11</v>
      </c>
      <c r="F51" s="121">
        <f>SUM(F52:F73)</f>
        <v>159122</v>
      </c>
      <c r="G51" s="121">
        <f>SUM(G53:G73)</f>
        <v>125663.70000000001</v>
      </c>
      <c r="H51" s="121">
        <f>SUM(H52:H73)</f>
        <v>51250.390000000007</v>
      </c>
      <c r="I51" s="125">
        <f t="shared" si="0"/>
        <v>32.208236447505691</v>
      </c>
    </row>
    <row r="52" spans="2:11" x14ac:dyDescent="0.25">
      <c r="B52" s="110"/>
      <c r="C52" s="111"/>
      <c r="D52" s="107">
        <v>3211</v>
      </c>
      <c r="E52" s="35" t="s">
        <v>26</v>
      </c>
      <c r="F52" s="98">
        <v>1733</v>
      </c>
      <c r="G52" s="121"/>
      <c r="H52" s="121">
        <v>413.24</v>
      </c>
      <c r="I52" s="125">
        <f t="shared" si="0"/>
        <v>23.84535487593768</v>
      </c>
    </row>
    <row r="53" spans="2:11" x14ac:dyDescent="0.25">
      <c r="B53" s="110"/>
      <c r="C53" s="111"/>
      <c r="D53" s="107">
        <v>3212</v>
      </c>
      <c r="E53" s="35" t="s">
        <v>157</v>
      </c>
      <c r="F53" s="98">
        <v>3440</v>
      </c>
      <c r="G53" s="118">
        <v>6000</v>
      </c>
      <c r="H53" s="124">
        <v>3070.12</v>
      </c>
      <c r="I53" s="125">
        <f t="shared" si="0"/>
        <v>89.247674418604646</v>
      </c>
    </row>
    <row r="54" spans="2:11" x14ac:dyDescent="0.25">
      <c r="B54" s="110"/>
      <c r="C54" s="111"/>
      <c r="D54" s="107">
        <v>3213</v>
      </c>
      <c r="E54" s="35" t="s">
        <v>79</v>
      </c>
      <c r="F54" s="98">
        <v>5930</v>
      </c>
      <c r="G54" s="118">
        <v>1042.8499999999999</v>
      </c>
      <c r="H54" s="124">
        <v>87.5</v>
      </c>
      <c r="I54" s="125">
        <f t="shared" si="0"/>
        <v>1.4755480607082629</v>
      </c>
    </row>
    <row r="55" spans="2:11" x14ac:dyDescent="0.25">
      <c r="B55" s="110"/>
      <c r="C55" s="111"/>
      <c r="D55" s="107">
        <v>3221</v>
      </c>
      <c r="E55" s="35" t="s">
        <v>147</v>
      </c>
      <c r="F55" s="98">
        <v>25975</v>
      </c>
      <c r="G55" s="118">
        <v>9200</v>
      </c>
      <c r="H55" s="124">
        <v>3320.21</v>
      </c>
      <c r="I55" s="125">
        <f t="shared" si="0"/>
        <v>12.782329162656399</v>
      </c>
    </row>
    <row r="56" spans="2:11" x14ac:dyDescent="0.25">
      <c r="B56" s="110"/>
      <c r="C56" s="111"/>
      <c r="D56" s="107">
        <v>3222</v>
      </c>
      <c r="E56" s="35" t="s">
        <v>82</v>
      </c>
      <c r="F56" s="98">
        <v>30000</v>
      </c>
      <c r="G56" s="118">
        <v>35800</v>
      </c>
      <c r="H56" s="124">
        <v>4624.6099999999997</v>
      </c>
      <c r="I56" s="125">
        <f t="shared" si="0"/>
        <v>15.415366666666666</v>
      </c>
    </row>
    <row r="57" spans="2:11" x14ac:dyDescent="0.25">
      <c r="B57" s="110"/>
      <c r="C57" s="111"/>
      <c r="D57" s="107">
        <v>3223</v>
      </c>
      <c r="E57" s="35" t="s">
        <v>83</v>
      </c>
      <c r="F57" s="98">
        <v>34609</v>
      </c>
      <c r="G57" s="118">
        <v>32500</v>
      </c>
      <c r="H57" s="124">
        <v>18362.3</v>
      </c>
      <c r="I57" s="125">
        <f t="shared" si="0"/>
        <v>53.056430408275304</v>
      </c>
      <c r="K57" s="147"/>
    </row>
    <row r="58" spans="2:11" x14ac:dyDescent="0.25">
      <c r="B58" s="110"/>
      <c r="C58" s="111"/>
      <c r="D58" s="107">
        <v>3224</v>
      </c>
      <c r="E58" s="35" t="s">
        <v>146</v>
      </c>
      <c r="F58" s="98">
        <v>6092</v>
      </c>
      <c r="G58" s="118">
        <v>4200</v>
      </c>
      <c r="H58" s="124">
        <v>2854.26</v>
      </c>
      <c r="I58" s="125">
        <f t="shared" si="0"/>
        <v>46.852593565331588</v>
      </c>
      <c r="K58" s="147"/>
    </row>
    <row r="59" spans="2:11" x14ac:dyDescent="0.25">
      <c r="B59" s="110"/>
      <c r="C59" s="111"/>
      <c r="D59" s="107">
        <v>3225</v>
      </c>
      <c r="E59" s="35" t="s">
        <v>148</v>
      </c>
      <c r="F59" s="98">
        <v>6646</v>
      </c>
      <c r="G59" s="118">
        <v>1024.8499999999999</v>
      </c>
      <c r="H59" s="124">
        <v>1706.9</v>
      </c>
      <c r="I59" s="125">
        <f t="shared" si="0"/>
        <v>25.683117664760758</v>
      </c>
    </row>
    <row r="60" spans="2:11" x14ac:dyDescent="0.25">
      <c r="B60" s="110"/>
      <c r="C60" s="111"/>
      <c r="D60" s="107">
        <v>3227</v>
      </c>
      <c r="E60" s="35" t="s">
        <v>110</v>
      </c>
      <c r="F60" s="98">
        <v>2500</v>
      </c>
      <c r="G60" s="118">
        <v>1500</v>
      </c>
      <c r="H60" s="124">
        <v>1013.5</v>
      </c>
      <c r="I60" s="125">
        <f t="shared" si="0"/>
        <v>40.54</v>
      </c>
      <c r="K60" s="147"/>
    </row>
    <row r="61" spans="2:11" x14ac:dyDescent="0.25">
      <c r="B61" s="110"/>
      <c r="C61" s="111"/>
      <c r="D61" s="107">
        <v>3231</v>
      </c>
      <c r="E61" s="35" t="s">
        <v>149</v>
      </c>
      <c r="F61" s="98">
        <v>2515</v>
      </c>
      <c r="G61" s="118">
        <v>3300</v>
      </c>
      <c r="H61" s="124">
        <v>1138.48</v>
      </c>
      <c r="I61" s="125">
        <f t="shared" si="0"/>
        <v>45.267594433399609</v>
      </c>
    </row>
    <row r="62" spans="2:11" x14ac:dyDescent="0.25">
      <c r="B62" s="110"/>
      <c r="C62" s="111"/>
      <c r="D62" s="107">
        <v>3232</v>
      </c>
      <c r="E62" s="112" t="s">
        <v>88</v>
      </c>
      <c r="F62" s="98">
        <v>12347</v>
      </c>
      <c r="G62" s="118">
        <v>5000</v>
      </c>
      <c r="H62" s="124">
        <v>4666.84</v>
      </c>
      <c r="I62" s="125">
        <f t="shared" si="0"/>
        <v>37.797359682513971</v>
      </c>
    </row>
    <row r="63" spans="2:11" x14ac:dyDescent="0.25">
      <c r="B63" s="110"/>
      <c r="C63" s="111"/>
      <c r="D63" s="107">
        <v>3234</v>
      </c>
      <c r="E63" s="112" t="s">
        <v>90</v>
      </c>
      <c r="F63" s="98">
        <v>8336</v>
      </c>
      <c r="G63" s="118">
        <v>6000</v>
      </c>
      <c r="H63" s="124">
        <v>2602.9899999999998</v>
      </c>
      <c r="I63" s="125">
        <f t="shared" si="0"/>
        <v>31.225887715930899</v>
      </c>
    </row>
    <row r="64" spans="2:11" x14ac:dyDescent="0.25">
      <c r="B64" s="110"/>
      <c r="C64" s="111"/>
      <c r="D64" s="107">
        <v>3235</v>
      </c>
      <c r="E64" s="112" t="s">
        <v>91</v>
      </c>
      <c r="F64" s="98">
        <v>1079</v>
      </c>
      <c r="G64" s="118">
        <v>900</v>
      </c>
      <c r="H64" s="124">
        <v>429.2</v>
      </c>
      <c r="I64" s="125">
        <f t="shared" si="0"/>
        <v>39.777571825764596</v>
      </c>
    </row>
    <row r="65" spans="2:11" x14ac:dyDescent="0.25">
      <c r="B65" s="110"/>
      <c r="C65" s="111"/>
      <c r="D65" s="107">
        <v>3236</v>
      </c>
      <c r="E65" s="112" t="s">
        <v>92</v>
      </c>
      <c r="F65" s="98">
        <v>4626</v>
      </c>
      <c r="G65" s="118">
        <v>2700</v>
      </c>
      <c r="H65" s="124">
        <v>1316.73</v>
      </c>
      <c r="I65" s="125">
        <f t="shared" si="0"/>
        <v>28.463683527885863</v>
      </c>
    </row>
    <row r="66" spans="2:11" x14ac:dyDescent="0.25">
      <c r="B66" s="110"/>
      <c r="C66" s="111"/>
      <c r="D66" s="107">
        <v>3237</v>
      </c>
      <c r="E66" s="112" t="s">
        <v>93</v>
      </c>
      <c r="F66" s="98">
        <v>3615</v>
      </c>
      <c r="G66" s="118">
        <v>4000</v>
      </c>
      <c r="H66" s="124">
        <v>2798.72</v>
      </c>
      <c r="I66" s="125">
        <f t="shared" si="0"/>
        <v>77.419640387275237</v>
      </c>
    </row>
    <row r="67" spans="2:11" x14ac:dyDescent="0.25">
      <c r="B67" s="110"/>
      <c r="C67" s="111"/>
      <c r="D67" s="107">
        <v>3238</v>
      </c>
      <c r="E67" s="112" t="s">
        <v>94</v>
      </c>
      <c r="F67" s="98">
        <v>4697</v>
      </c>
      <c r="G67" s="118">
        <v>3600</v>
      </c>
      <c r="H67" s="124">
        <v>1239.04</v>
      </c>
      <c r="I67" s="125">
        <f t="shared" si="0"/>
        <v>26.379391100702577</v>
      </c>
    </row>
    <row r="68" spans="2:11" x14ac:dyDescent="0.25">
      <c r="B68" s="110"/>
      <c r="C68" s="111"/>
      <c r="D68" s="107">
        <v>3239</v>
      </c>
      <c r="E68" s="112" t="s">
        <v>95</v>
      </c>
      <c r="F68" s="98">
        <v>1752</v>
      </c>
      <c r="G68" s="118">
        <v>2400</v>
      </c>
      <c r="H68" s="124">
        <v>439.99</v>
      </c>
      <c r="I68" s="125">
        <f t="shared" si="0"/>
        <v>25.113584474885847</v>
      </c>
    </row>
    <row r="69" spans="2:11" x14ac:dyDescent="0.25">
      <c r="B69" s="110"/>
      <c r="C69" s="111"/>
      <c r="D69" s="107">
        <v>3292</v>
      </c>
      <c r="E69" s="112" t="s">
        <v>99</v>
      </c>
      <c r="F69" s="98">
        <v>2384</v>
      </c>
      <c r="G69" s="118">
        <v>3750</v>
      </c>
      <c r="H69" s="124">
        <v>1014.15</v>
      </c>
      <c r="I69" s="125">
        <f t="shared" si="0"/>
        <v>42.539848993288587</v>
      </c>
    </row>
    <row r="70" spans="2:11" x14ac:dyDescent="0.25">
      <c r="B70" s="110"/>
      <c r="C70" s="111"/>
      <c r="D70" s="107">
        <v>3293</v>
      </c>
      <c r="E70" s="112" t="s">
        <v>100</v>
      </c>
      <c r="F70" s="98">
        <v>100</v>
      </c>
      <c r="G70" s="118">
        <v>100</v>
      </c>
      <c r="H70" s="124"/>
      <c r="I70" s="125">
        <f t="shared" ref="I70:I96" si="2">SUM(H70/F70*100)</f>
        <v>0</v>
      </c>
    </row>
    <row r="71" spans="2:11" x14ac:dyDescent="0.25">
      <c r="B71" s="110"/>
      <c r="C71" s="111"/>
      <c r="D71" s="107">
        <v>3294</v>
      </c>
      <c r="E71" s="112" t="s">
        <v>101</v>
      </c>
      <c r="F71" s="98">
        <v>26</v>
      </c>
      <c r="G71" s="118">
        <v>26</v>
      </c>
      <c r="H71" s="124"/>
      <c r="I71" s="125">
        <f t="shared" si="2"/>
        <v>0</v>
      </c>
    </row>
    <row r="72" spans="2:11" x14ac:dyDescent="0.25">
      <c r="B72" s="110"/>
      <c r="C72" s="111"/>
      <c r="D72" s="107">
        <v>3295</v>
      </c>
      <c r="E72" s="112" t="s">
        <v>102</v>
      </c>
      <c r="F72" s="98">
        <v>220</v>
      </c>
      <c r="G72" s="118">
        <v>2320</v>
      </c>
      <c r="H72" s="124">
        <v>53.1</v>
      </c>
      <c r="I72" s="125">
        <f t="shared" si="2"/>
        <v>24.136363636363637</v>
      </c>
    </row>
    <row r="73" spans="2:11" x14ac:dyDescent="0.25">
      <c r="B73" s="110"/>
      <c r="C73" s="111"/>
      <c r="D73" s="107">
        <v>3299</v>
      </c>
      <c r="E73" s="112" t="s">
        <v>97</v>
      </c>
      <c r="F73" s="98">
        <v>500</v>
      </c>
      <c r="G73" s="118">
        <v>300</v>
      </c>
      <c r="H73" s="124">
        <v>98.51</v>
      </c>
      <c r="I73" s="125">
        <f t="shared" si="2"/>
        <v>19.702000000000002</v>
      </c>
    </row>
    <row r="74" spans="2:11" x14ac:dyDescent="0.25">
      <c r="B74" s="152" t="s">
        <v>143</v>
      </c>
      <c r="C74" s="153"/>
      <c r="D74" s="154"/>
      <c r="E74" s="109" t="s">
        <v>150</v>
      </c>
      <c r="F74" s="98"/>
      <c r="G74" s="119">
        <f>SUM(G75)</f>
        <v>28466.400000000001</v>
      </c>
      <c r="H74" s="119">
        <f>SUM(H75)</f>
        <v>28530.090000000004</v>
      </c>
      <c r="I74" s="125" t="e">
        <f t="shared" si="2"/>
        <v>#DIV/0!</v>
      </c>
    </row>
    <row r="75" spans="2:11" x14ac:dyDescent="0.25">
      <c r="B75" s="110"/>
      <c r="C75" s="111"/>
      <c r="D75" s="107">
        <v>32</v>
      </c>
      <c r="E75" s="35" t="s">
        <v>11</v>
      </c>
      <c r="F75" s="98"/>
      <c r="G75" s="118">
        <f>SUM(G76:G79)</f>
        <v>28466.400000000001</v>
      </c>
      <c r="H75" s="118">
        <f>SUM(H76:H79)</f>
        <v>28530.090000000004</v>
      </c>
      <c r="I75" s="125" t="e">
        <f t="shared" si="2"/>
        <v>#DIV/0!</v>
      </c>
    </row>
    <row r="76" spans="2:11" x14ac:dyDescent="0.25">
      <c r="B76" s="110"/>
      <c r="C76" s="111"/>
      <c r="D76" s="107">
        <v>3213</v>
      </c>
      <c r="E76" s="35" t="s">
        <v>79</v>
      </c>
      <c r="F76" s="98"/>
      <c r="G76" s="118">
        <v>2100</v>
      </c>
      <c r="H76" s="124">
        <v>1521</v>
      </c>
      <c r="I76" s="125" t="e">
        <f t="shared" si="2"/>
        <v>#DIV/0!</v>
      </c>
      <c r="K76" s="123"/>
    </row>
    <row r="77" spans="2:11" x14ac:dyDescent="0.25">
      <c r="B77" s="110"/>
      <c r="C77" s="111"/>
      <c r="D77" s="107">
        <v>3221</v>
      </c>
      <c r="E77" s="35" t="s">
        <v>147</v>
      </c>
      <c r="F77" s="98"/>
      <c r="G77" s="118">
        <v>15966.4</v>
      </c>
      <c r="H77" s="124">
        <v>13191.83</v>
      </c>
      <c r="I77" s="125" t="e">
        <f t="shared" si="2"/>
        <v>#DIV/0!</v>
      </c>
    </row>
    <row r="78" spans="2:11" x14ac:dyDescent="0.25">
      <c r="B78" s="110"/>
      <c r="C78" s="111"/>
      <c r="D78" s="107">
        <v>3222</v>
      </c>
      <c r="E78" s="35" t="s">
        <v>156</v>
      </c>
      <c r="F78" s="98"/>
      <c r="G78" s="118">
        <v>5400</v>
      </c>
      <c r="H78" s="124">
        <v>7250</v>
      </c>
      <c r="I78" s="125" t="e">
        <f t="shared" si="2"/>
        <v>#DIV/0!</v>
      </c>
      <c r="K78" s="123"/>
    </row>
    <row r="79" spans="2:11" x14ac:dyDescent="0.25">
      <c r="B79" s="110"/>
      <c r="C79" s="111"/>
      <c r="D79" s="107">
        <v>3225</v>
      </c>
      <c r="E79" s="35" t="s">
        <v>159</v>
      </c>
      <c r="F79" s="98"/>
      <c r="G79" s="118">
        <v>5000</v>
      </c>
      <c r="H79" s="124">
        <v>6567.26</v>
      </c>
      <c r="I79" s="125" t="e">
        <f t="shared" si="2"/>
        <v>#DIV/0!</v>
      </c>
    </row>
    <row r="80" spans="2:11" ht="17.25" customHeight="1" x14ac:dyDescent="0.25">
      <c r="B80" s="167"/>
      <c r="C80" s="168"/>
      <c r="D80" s="169"/>
      <c r="E80" s="109" t="s">
        <v>171</v>
      </c>
      <c r="F80" s="146">
        <f>SUM(F81+F84)</f>
        <v>2200</v>
      </c>
      <c r="G80" s="119">
        <f>SUM(G84)</f>
        <v>2000</v>
      </c>
      <c r="H80" s="119">
        <f>SUM(H81+H84)</f>
        <v>1450.4099999999999</v>
      </c>
      <c r="I80" s="125">
        <f t="shared" si="2"/>
        <v>65.927727272727267</v>
      </c>
    </row>
    <row r="81" spans="2:9" ht="15" customHeight="1" x14ac:dyDescent="0.25">
      <c r="B81" s="152" t="s">
        <v>139</v>
      </c>
      <c r="C81" s="153"/>
      <c r="D81" s="154"/>
      <c r="E81" s="109" t="s">
        <v>145</v>
      </c>
      <c r="F81" s="101">
        <f>SUM(F82)</f>
        <v>769</v>
      </c>
      <c r="G81" s="119"/>
      <c r="H81" s="119">
        <f>SUM(H82)</f>
        <v>768.15</v>
      </c>
      <c r="I81" s="125">
        <f t="shared" si="2"/>
        <v>99.889466840052009</v>
      </c>
    </row>
    <row r="82" spans="2:9" ht="15" customHeight="1" x14ac:dyDescent="0.25">
      <c r="B82" s="110"/>
      <c r="C82" s="111"/>
      <c r="D82" s="107">
        <v>34</v>
      </c>
      <c r="E82" s="35" t="s">
        <v>106</v>
      </c>
      <c r="F82" s="98">
        <f>SUM(F83)</f>
        <v>769</v>
      </c>
      <c r="G82" s="119"/>
      <c r="H82" s="121">
        <f>SUM(H83)</f>
        <v>768.15</v>
      </c>
      <c r="I82" s="125">
        <f t="shared" si="2"/>
        <v>99.889466840052009</v>
      </c>
    </row>
    <row r="83" spans="2:9" ht="14.25" customHeight="1" x14ac:dyDescent="0.25">
      <c r="B83" s="110"/>
      <c r="C83" s="111"/>
      <c r="D83" s="107">
        <v>3431</v>
      </c>
      <c r="E83" s="35" t="s">
        <v>152</v>
      </c>
      <c r="F83" s="98">
        <v>769</v>
      </c>
      <c r="G83" s="119"/>
      <c r="H83" s="121">
        <v>768.15</v>
      </c>
      <c r="I83" s="125">
        <f t="shared" si="2"/>
        <v>99.889466840052009</v>
      </c>
    </row>
    <row r="84" spans="2:9" x14ac:dyDescent="0.25">
      <c r="B84" s="152" t="s">
        <v>141</v>
      </c>
      <c r="C84" s="153"/>
      <c r="D84" s="154"/>
      <c r="E84" s="109" t="s">
        <v>142</v>
      </c>
      <c r="F84" s="119">
        <f t="shared" ref="F84:H85" si="3">SUM(F85)</f>
        <v>1431</v>
      </c>
      <c r="G84" s="119">
        <f t="shared" si="3"/>
        <v>2000</v>
      </c>
      <c r="H84" s="119">
        <f t="shared" si="3"/>
        <v>682.26</v>
      </c>
      <c r="I84" s="125">
        <f t="shared" si="2"/>
        <v>47.677148846960165</v>
      </c>
    </row>
    <row r="85" spans="2:9" x14ac:dyDescent="0.25">
      <c r="B85" s="110"/>
      <c r="C85" s="111"/>
      <c r="D85" s="107">
        <v>34</v>
      </c>
      <c r="E85" s="35" t="s">
        <v>106</v>
      </c>
      <c r="F85" s="119">
        <f t="shared" si="3"/>
        <v>1431</v>
      </c>
      <c r="G85" s="119">
        <f t="shared" si="3"/>
        <v>2000</v>
      </c>
      <c r="H85" s="118">
        <f t="shared" si="3"/>
        <v>682.26</v>
      </c>
      <c r="I85" s="125">
        <f t="shared" si="2"/>
        <v>47.677148846960165</v>
      </c>
    </row>
    <row r="86" spans="2:9" x14ac:dyDescent="0.25">
      <c r="B86" s="110"/>
      <c r="C86" s="111"/>
      <c r="D86" s="107">
        <v>3431</v>
      </c>
      <c r="E86" s="35" t="s">
        <v>152</v>
      </c>
      <c r="F86" s="98">
        <v>1431</v>
      </c>
      <c r="G86" s="118">
        <v>2000</v>
      </c>
      <c r="H86" s="124">
        <v>682.26</v>
      </c>
      <c r="I86" s="125">
        <f t="shared" si="2"/>
        <v>47.677148846960165</v>
      </c>
    </row>
    <row r="87" spans="2:9" ht="17.25" customHeight="1" x14ac:dyDescent="0.25">
      <c r="B87" s="167"/>
      <c r="C87" s="168"/>
      <c r="D87" s="169"/>
      <c r="E87" s="109" t="s">
        <v>172</v>
      </c>
      <c r="F87" s="119">
        <f>SUM(F88+F93)</f>
        <v>35351</v>
      </c>
      <c r="G87" s="119">
        <f t="shared" ref="G87" si="4">SUM(G88)</f>
        <v>7000</v>
      </c>
      <c r="H87" s="119">
        <f>SUM(H88+H93)</f>
        <v>29211.23</v>
      </c>
      <c r="I87" s="125">
        <f t="shared" si="2"/>
        <v>82.631976464597884</v>
      </c>
    </row>
    <row r="88" spans="2:9" x14ac:dyDescent="0.25">
      <c r="B88" s="152" t="s">
        <v>139</v>
      </c>
      <c r="C88" s="153"/>
      <c r="D88" s="154"/>
      <c r="E88" s="109" t="s">
        <v>145</v>
      </c>
      <c r="F88" s="101">
        <f>SUM(F89)</f>
        <v>5401</v>
      </c>
      <c r="G88" s="101">
        <f>SUM(G89)</f>
        <v>7000</v>
      </c>
      <c r="H88" s="101">
        <f>SUM(H89)</f>
        <v>5399.75</v>
      </c>
      <c r="I88" s="125">
        <f t="shared" si="2"/>
        <v>99.976856137752264</v>
      </c>
    </row>
    <row r="89" spans="2:9" x14ac:dyDescent="0.25">
      <c r="B89" s="108"/>
      <c r="C89" s="113"/>
      <c r="D89" s="107">
        <v>42</v>
      </c>
      <c r="E89" s="35" t="s">
        <v>153</v>
      </c>
      <c r="F89" s="98">
        <f>SUM(F90:F92)</f>
        <v>5401</v>
      </c>
      <c r="G89" s="98">
        <f>SUM(G90:G92)</f>
        <v>7000</v>
      </c>
      <c r="H89" s="98">
        <f>SUM(H90:H92)</f>
        <v>5399.75</v>
      </c>
      <c r="I89" s="125">
        <f t="shared" si="2"/>
        <v>99.976856137752264</v>
      </c>
    </row>
    <row r="90" spans="2:9" x14ac:dyDescent="0.25">
      <c r="B90" s="151">
        <v>4221</v>
      </c>
      <c r="C90" s="151"/>
      <c r="D90" s="151"/>
      <c r="E90" s="112" t="s">
        <v>113</v>
      </c>
      <c r="F90" s="98">
        <v>1215</v>
      </c>
      <c r="G90" s="118">
        <v>7000</v>
      </c>
      <c r="H90" s="124">
        <v>1214.25</v>
      </c>
      <c r="I90" s="125">
        <f t="shared" si="2"/>
        <v>99.938271604938265</v>
      </c>
    </row>
    <row r="91" spans="2:9" x14ac:dyDescent="0.25">
      <c r="B91" s="151">
        <v>4227</v>
      </c>
      <c r="C91" s="151"/>
      <c r="D91" s="151"/>
      <c r="E91" s="24" t="s">
        <v>170</v>
      </c>
      <c r="F91" s="98">
        <v>3738</v>
      </c>
      <c r="G91" s="24"/>
      <c r="H91" s="24">
        <v>3737.5</v>
      </c>
      <c r="I91" s="125">
        <f t="shared" si="2"/>
        <v>99.986623863028356</v>
      </c>
    </row>
    <row r="92" spans="2:9" x14ac:dyDescent="0.25">
      <c r="B92" s="151">
        <v>4262</v>
      </c>
      <c r="C92" s="151"/>
      <c r="D92" s="151"/>
      <c r="E92" s="24" t="s">
        <v>168</v>
      </c>
      <c r="F92" s="98">
        <v>448</v>
      </c>
      <c r="G92" s="24"/>
      <c r="H92" s="98">
        <v>448</v>
      </c>
      <c r="I92" s="125">
        <f t="shared" si="2"/>
        <v>100</v>
      </c>
    </row>
    <row r="93" spans="2:9" x14ac:dyDescent="0.25">
      <c r="B93" s="152" t="s">
        <v>143</v>
      </c>
      <c r="C93" s="153"/>
      <c r="D93" s="154"/>
      <c r="E93" s="109" t="s">
        <v>150</v>
      </c>
      <c r="F93" s="101">
        <f>SUM(F94)</f>
        <v>29950</v>
      </c>
      <c r="G93" s="101">
        <f>SUM(G94)</f>
        <v>0</v>
      </c>
      <c r="H93" s="101">
        <f>SUM(H94)</f>
        <v>23811.48</v>
      </c>
      <c r="I93" s="125">
        <f t="shared" si="2"/>
        <v>79.50410684474123</v>
      </c>
    </row>
    <row r="94" spans="2:9" x14ac:dyDescent="0.25">
      <c r="B94" s="108"/>
      <c r="C94" s="113"/>
      <c r="D94" s="107">
        <v>42</v>
      </c>
      <c r="E94" s="35" t="s">
        <v>153</v>
      </c>
      <c r="F94" s="98">
        <f>SUM(F95:F96)</f>
        <v>29950</v>
      </c>
      <c r="G94" s="98">
        <f>SUM(G95:G96)</f>
        <v>0</v>
      </c>
      <c r="H94" s="98">
        <f>SUM(H95:H96)</f>
        <v>23811.48</v>
      </c>
      <c r="I94" s="125">
        <f t="shared" si="2"/>
        <v>79.50410684474123</v>
      </c>
    </row>
    <row r="95" spans="2:9" x14ac:dyDescent="0.25">
      <c r="B95" s="151">
        <v>4221</v>
      </c>
      <c r="C95" s="151"/>
      <c r="D95" s="151"/>
      <c r="E95" s="112" t="s">
        <v>113</v>
      </c>
      <c r="F95" s="98">
        <v>15000</v>
      </c>
      <c r="G95" s="24"/>
      <c r="H95" s="98">
        <v>8861.48</v>
      </c>
      <c r="I95" s="125">
        <f t="shared" si="2"/>
        <v>59.076533333333323</v>
      </c>
    </row>
    <row r="96" spans="2:9" x14ac:dyDescent="0.25">
      <c r="B96" s="151">
        <v>4227</v>
      </c>
      <c r="C96" s="151"/>
      <c r="D96" s="151"/>
      <c r="E96" s="24" t="s">
        <v>170</v>
      </c>
      <c r="F96" s="98">
        <v>14950</v>
      </c>
      <c r="G96" s="24"/>
      <c r="H96" s="98">
        <v>14950</v>
      </c>
      <c r="I96" s="125">
        <f t="shared" si="2"/>
        <v>100</v>
      </c>
    </row>
  </sheetData>
  <mergeCells count="26">
    <mergeCell ref="B88:D88"/>
    <mergeCell ref="B50:D50"/>
    <mergeCell ref="B46:D46"/>
    <mergeCell ref="B15:D15"/>
    <mergeCell ref="B23:D23"/>
    <mergeCell ref="B24:D24"/>
    <mergeCell ref="B80:D80"/>
    <mergeCell ref="B87:D87"/>
    <mergeCell ref="B74:D74"/>
    <mergeCell ref="B18:D18"/>
    <mergeCell ref="B84:D84"/>
    <mergeCell ref="B10:D10"/>
    <mergeCell ref="B11:D11"/>
    <mergeCell ref="B16:D16"/>
    <mergeCell ref="B81:D81"/>
    <mergeCell ref="B2:I2"/>
    <mergeCell ref="B4:I4"/>
    <mergeCell ref="B6:E6"/>
    <mergeCell ref="B7:E7"/>
    <mergeCell ref="B8:D8"/>
    <mergeCell ref="B96:D96"/>
    <mergeCell ref="B90:D90"/>
    <mergeCell ref="B91:D91"/>
    <mergeCell ref="B92:D92"/>
    <mergeCell ref="B93:D93"/>
    <mergeCell ref="B95:D95"/>
  </mergeCells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2026-03-11T14:07:25Z</cp:lastPrinted>
  <dcterms:created xsi:type="dcterms:W3CDTF">2022-08-12T12:51:27Z</dcterms:created>
  <dcterms:modified xsi:type="dcterms:W3CDTF">2026-03-17T08:05:20Z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